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MSUBMISSION2\"/>
    </mc:Choice>
  </mc:AlternateContent>
  <xr:revisionPtr revIDLastSave="0" documentId="13_ncr:1_{74272486-87C6-403A-8399-1A02EB1F14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NC06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56" i="1" l="1"/>
  <c r="AE52" i="1" l="1"/>
  <c r="AD52" i="1"/>
  <c r="AF52" i="1" s="1"/>
  <c r="AE51" i="1"/>
  <c r="AD51" i="1"/>
  <c r="AE50" i="1"/>
  <c r="AD50" i="1"/>
  <c r="AF50" i="1" s="1"/>
  <c r="AE49" i="1"/>
  <c r="AD49" i="1"/>
  <c r="AE48" i="1"/>
  <c r="AD48" i="1"/>
  <c r="AE47" i="1"/>
  <c r="AD47" i="1"/>
  <c r="AE46" i="1"/>
  <c r="AD46" i="1"/>
  <c r="AF46" i="1" s="1"/>
  <c r="AE45" i="1"/>
  <c r="AD45" i="1"/>
  <c r="AE44" i="1"/>
  <c r="AD44" i="1"/>
  <c r="AF44" i="1" s="1"/>
  <c r="AE43" i="1"/>
  <c r="AD43" i="1"/>
  <c r="AE42" i="1"/>
  <c r="AD42" i="1"/>
  <c r="AF42" i="1" s="1"/>
  <c r="AE41" i="1"/>
  <c r="AD41" i="1"/>
  <c r="AE40" i="1"/>
  <c r="AD40" i="1"/>
  <c r="AE39" i="1"/>
  <c r="AD39" i="1"/>
  <c r="AE38" i="1"/>
  <c r="AD38" i="1"/>
  <c r="AF38" i="1" s="1"/>
  <c r="AE37" i="1"/>
  <c r="AD37" i="1"/>
  <c r="AE36" i="1"/>
  <c r="AD36" i="1"/>
  <c r="AF36" i="1" s="1"/>
  <c r="AE35" i="1"/>
  <c r="AD35" i="1"/>
  <c r="AE34" i="1"/>
  <c r="AD34" i="1"/>
  <c r="AF34" i="1" s="1"/>
  <c r="AE33" i="1"/>
  <c r="AD33" i="1"/>
  <c r="AE32" i="1"/>
  <c r="AD32" i="1"/>
  <c r="AE31" i="1"/>
  <c r="AD31" i="1"/>
  <c r="AE30" i="1"/>
  <c r="AD30" i="1"/>
  <c r="AF30" i="1" s="1"/>
  <c r="AE29" i="1"/>
  <c r="AD29" i="1"/>
  <c r="AE28" i="1"/>
  <c r="AD28" i="1"/>
  <c r="AF28" i="1" s="1"/>
  <c r="AE27" i="1"/>
  <c r="AD27" i="1"/>
  <c r="AE26" i="1"/>
  <c r="AD26" i="1"/>
  <c r="AF26" i="1" s="1"/>
  <c r="AE25" i="1"/>
  <c r="AD25" i="1"/>
  <c r="AE24" i="1"/>
  <c r="AD24" i="1"/>
  <c r="AE23" i="1"/>
  <c r="AD23" i="1"/>
  <c r="AE22" i="1"/>
  <c r="AD22" i="1"/>
  <c r="AF22" i="1" s="1"/>
  <c r="AE21" i="1"/>
  <c r="AD21" i="1"/>
  <c r="AE20" i="1"/>
  <c r="AD20" i="1"/>
  <c r="AF20" i="1" s="1"/>
  <c r="AE19" i="1"/>
  <c r="AD19" i="1"/>
  <c r="AE18" i="1"/>
  <c r="AD18" i="1"/>
  <c r="AF18" i="1" s="1"/>
  <c r="AE17" i="1"/>
  <c r="AD17" i="1"/>
  <c r="AE16" i="1"/>
  <c r="AD16" i="1"/>
  <c r="AE15" i="1"/>
  <c r="AD15" i="1"/>
  <c r="AE14" i="1"/>
  <c r="AD14" i="1"/>
  <c r="AF14" i="1" s="1"/>
  <c r="AE13" i="1"/>
  <c r="AD13" i="1"/>
  <c r="AE12" i="1"/>
  <c r="AD12" i="1"/>
  <c r="AF12" i="1" s="1"/>
  <c r="AE11" i="1"/>
  <c r="AD11" i="1"/>
  <c r="AF48" i="1"/>
  <c r="AF40" i="1"/>
  <c r="AF32" i="1"/>
  <c r="AF24" i="1"/>
  <c r="AF16" i="1"/>
  <c r="AD53" i="1" l="1"/>
  <c r="AF13" i="1"/>
  <c r="AF15" i="1"/>
  <c r="AF17" i="1"/>
  <c r="AF19" i="1"/>
  <c r="AF21" i="1"/>
  <c r="AF23" i="1"/>
  <c r="AF25" i="1"/>
  <c r="AF27" i="1"/>
  <c r="AF29" i="1"/>
  <c r="AF31" i="1"/>
  <c r="AF33" i="1"/>
  <c r="AF35" i="1"/>
  <c r="AF37" i="1"/>
  <c r="AF39" i="1"/>
  <c r="AF41" i="1"/>
  <c r="AF43" i="1"/>
  <c r="AF45" i="1"/>
  <c r="AF47" i="1"/>
  <c r="AF49" i="1"/>
  <c r="AF51" i="1"/>
  <c r="AG51" i="1"/>
  <c r="AG36" i="1"/>
  <c r="AG28" i="1"/>
  <c r="AS29" i="1" s="1"/>
  <c r="AG12" i="1"/>
  <c r="AS13" i="1" s="1"/>
  <c r="AG20" i="1"/>
  <c r="AG46" i="1"/>
  <c r="AS47" i="1" s="1"/>
  <c r="AG44" i="1"/>
  <c r="AG18" i="1"/>
  <c r="AS19" i="1" s="1"/>
  <c r="AG42" i="1"/>
  <c r="AG48" i="1"/>
  <c r="AS49" i="1" s="1"/>
  <c r="AG34" i="1"/>
  <c r="AI34" i="1" s="1"/>
  <c r="AF11" i="1"/>
  <c r="AG16" i="1"/>
  <c r="AS17" i="1" s="1"/>
  <c r="AG24" i="1"/>
  <c r="AI24" i="1" s="1"/>
  <c r="AG32" i="1"/>
  <c r="AS33" i="1" s="1"/>
  <c r="AG40" i="1"/>
  <c r="AG14" i="1"/>
  <c r="AS15" i="1" s="1"/>
  <c r="AG22" i="1"/>
  <c r="AG30" i="1"/>
  <c r="AS31" i="1" s="1"/>
  <c r="AG38" i="1"/>
  <c r="AG26" i="1"/>
  <c r="AG50" i="1"/>
  <c r="AG11" i="1"/>
  <c r="AG13" i="1"/>
  <c r="AS14" i="1" s="1"/>
  <c r="AG15" i="1"/>
  <c r="AG17" i="1"/>
  <c r="AS18" i="1" s="1"/>
  <c r="AG19" i="1"/>
  <c r="AS20" i="1" s="1"/>
  <c r="AG21" i="1"/>
  <c r="AS22" i="1" s="1"/>
  <c r="AG23" i="1"/>
  <c r="AS24" i="1" s="1"/>
  <c r="AG25" i="1"/>
  <c r="AS26" i="1" s="1"/>
  <c r="AG27" i="1"/>
  <c r="AS28" i="1" s="1"/>
  <c r="AG29" i="1"/>
  <c r="AS30" i="1" s="1"/>
  <c r="AG31" i="1"/>
  <c r="AS32" i="1" s="1"/>
  <c r="AG33" i="1"/>
  <c r="AS34" i="1" s="1"/>
  <c r="AG35" i="1"/>
  <c r="AS36" i="1" s="1"/>
  <c r="AG37" i="1"/>
  <c r="AS38" i="1" s="1"/>
  <c r="AG39" i="1"/>
  <c r="AS40" i="1" s="1"/>
  <c r="AG41" i="1"/>
  <c r="AS42" i="1" s="1"/>
  <c r="AG43" i="1"/>
  <c r="AS44" i="1" s="1"/>
  <c r="AG45" i="1"/>
  <c r="AS46" i="1" s="1"/>
  <c r="AG47" i="1"/>
  <c r="AS48" i="1" s="1"/>
  <c r="AG49" i="1"/>
  <c r="AS50" i="1" s="1"/>
  <c r="AI31" i="1"/>
  <c r="AG52" i="1"/>
  <c r="AI52" i="1" s="1"/>
  <c r="AS16" i="1"/>
  <c r="AS52" i="1"/>
  <c r="AI16" i="1"/>
  <c r="AS21" i="1"/>
  <c r="AS23" i="1"/>
  <c r="AS27" i="1"/>
  <c r="AS37" i="1"/>
  <c r="AS43" i="1"/>
  <c r="AS53" i="1"/>
  <c r="AI32" i="1" l="1"/>
  <c r="AI39" i="1"/>
  <c r="AI40" i="1"/>
  <c r="AF53" i="1"/>
  <c r="AI28" i="1"/>
  <c r="AH28" i="1"/>
  <c r="AT29" i="1" s="1"/>
  <c r="AH51" i="1"/>
  <c r="AT52" i="1" s="1"/>
  <c r="AI18" i="1"/>
  <c r="AS39" i="1"/>
  <c r="AH19" i="1"/>
  <c r="AT20" i="1" s="1"/>
  <c r="AH44" i="1"/>
  <c r="AT45" i="1" s="1"/>
  <c r="AH25" i="1"/>
  <c r="AT26" i="1" s="1"/>
  <c r="AH41" i="1"/>
  <c r="AT42" i="1" s="1"/>
  <c r="AH18" i="1"/>
  <c r="AT19" i="1" s="1"/>
  <c r="AH34" i="1"/>
  <c r="AT35" i="1" s="1"/>
  <c r="AH50" i="1"/>
  <c r="AT51" i="1" s="1"/>
  <c r="AI19" i="1"/>
  <c r="AI11" i="1"/>
  <c r="AS41" i="1"/>
  <c r="AI36" i="1"/>
  <c r="AI20" i="1"/>
  <c r="AH15" i="1"/>
  <c r="AT16" i="1" s="1"/>
  <c r="AH27" i="1"/>
  <c r="AT28" i="1" s="1"/>
  <c r="AH43" i="1"/>
  <c r="AT44" i="1" s="1"/>
  <c r="AH20" i="1"/>
  <c r="AT21" i="1" s="1"/>
  <c r="AH36" i="1"/>
  <c r="AT37" i="1" s="1"/>
  <c r="AH52" i="1"/>
  <c r="AT53" i="1" s="1"/>
  <c r="AH12" i="1"/>
  <c r="AT13" i="1" s="1"/>
  <c r="AH17" i="1"/>
  <c r="AT18" i="1" s="1"/>
  <c r="AH33" i="1"/>
  <c r="AT34" i="1" s="1"/>
  <c r="AH49" i="1"/>
  <c r="AT50" i="1" s="1"/>
  <c r="AH26" i="1"/>
  <c r="AT27" i="1" s="1"/>
  <c r="AH42" i="1"/>
  <c r="AT43" i="1" s="1"/>
  <c r="AI50" i="1"/>
  <c r="AI48" i="1"/>
  <c r="AI49" i="1"/>
  <c r="AI26" i="1"/>
  <c r="AI42" i="1"/>
  <c r="AS51" i="1"/>
  <c r="AS25" i="1"/>
  <c r="AI47" i="1"/>
  <c r="AI51" i="1"/>
  <c r="AI23" i="1"/>
  <c r="AI35" i="1"/>
  <c r="AI44" i="1"/>
  <c r="AJ42" i="1"/>
  <c r="AH13" i="1"/>
  <c r="AH21" i="1"/>
  <c r="AT22" i="1" s="1"/>
  <c r="AH29" i="1"/>
  <c r="AH37" i="1"/>
  <c r="AT38" i="1" s="1"/>
  <c r="AH45" i="1"/>
  <c r="AP56" i="1"/>
  <c r="AH22" i="1"/>
  <c r="AT23" i="1" s="1"/>
  <c r="AH30" i="1"/>
  <c r="AT31" i="1" s="1"/>
  <c r="AH38" i="1"/>
  <c r="AT39" i="1" s="1"/>
  <c r="AH46" i="1"/>
  <c r="AT47" i="1" s="1"/>
  <c r="AH14" i="1"/>
  <c r="AT15" i="1" s="1"/>
  <c r="AH23" i="1"/>
  <c r="AT24" i="1" s="1"/>
  <c r="AH31" i="1"/>
  <c r="AH39" i="1"/>
  <c r="AT40" i="1" s="1"/>
  <c r="AH47" i="1"/>
  <c r="AH16" i="1"/>
  <c r="AT17" i="1" s="1"/>
  <c r="AH24" i="1"/>
  <c r="AH32" i="1"/>
  <c r="AT33" i="1" s="1"/>
  <c r="AH40" i="1"/>
  <c r="AJ41" i="1" s="1"/>
  <c r="AH48" i="1"/>
  <c r="AJ49" i="1" s="1"/>
  <c r="AS45" i="1"/>
  <c r="AS35" i="1"/>
  <c r="AI15" i="1"/>
  <c r="AI25" i="1"/>
  <c r="AI41" i="1"/>
  <c r="AI37" i="1"/>
  <c r="AI21" i="1"/>
  <c r="AI46" i="1"/>
  <c r="AI38" i="1"/>
  <c r="AI30" i="1"/>
  <c r="AI22" i="1"/>
  <c r="AI12" i="1"/>
  <c r="AS12" i="1"/>
  <c r="AI43" i="1"/>
  <c r="AI27" i="1"/>
  <c r="AI33" i="1"/>
  <c r="AI17" i="1"/>
  <c r="AJ43" i="1"/>
  <c r="AI14" i="1"/>
  <c r="AI45" i="1"/>
  <c r="AI29" i="1"/>
  <c r="AI13" i="1"/>
  <c r="AJ20" i="1" l="1"/>
  <c r="AJ46" i="1"/>
  <c r="AJ18" i="1"/>
  <c r="AF54" i="1"/>
  <c r="AH11" i="1"/>
  <c r="AH35" i="1"/>
  <c r="AJ26" i="1"/>
  <c r="AJ51" i="1"/>
  <c r="AJ44" i="1"/>
  <c r="AJ25" i="1"/>
  <c r="AJ16" i="1"/>
  <c r="AJ21" i="1"/>
  <c r="AJ28" i="1"/>
  <c r="AJ19" i="1"/>
  <c r="AJ34" i="1"/>
  <c r="AJ36" i="1"/>
  <c r="AJ27" i="1"/>
  <c r="AJ38" i="1"/>
  <c r="AJ23" i="1"/>
  <c r="AJ50" i="1"/>
  <c r="AJ52" i="1"/>
  <c r="AJ39" i="1"/>
  <c r="AJ32" i="1"/>
  <c r="AF58" i="1"/>
  <c r="AF59" i="1" s="1"/>
  <c r="AJ33" i="1"/>
  <c r="AJ15" i="1"/>
  <c r="AT32" i="1"/>
  <c r="AJ31" i="1"/>
  <c r="AT14" i="1"/>
  <c r="AJ13" i="1"/>
  <c r="AJ22" i="1"/>
  <c r="AJ30" i="1"/>
  <c r="AJ17" i="1"/>
  <c r="AT46" i="1"/>
  <c r="AJ45" i="1"/>
  <c r="AT25" i="1"/>
  <c r="AJ24" i="1"/>
  <c r="AJ14" i="1"/>
  <c r="AT49" i="1"/>
  <c r="AJ48" i="1"/>
  <c r="AT30" i="1"/>
  <c r="AJ29" i="1"/>
  <c r="AJ37" i="1"/>
  <c r="AT41" i="1"/>
  <c r="AJ40" i="1"/>
  <c r="AT48" i="1"/>
  <c r="AJ47" i="1"/>
  <c r="AI53" i="1"/>
  <c r="AT36" i="1" l="1"/>
  <c r="AJ35" i="1"/>
  <c r="AT12" i="1"/>
  <c r="AJ12" i="1"/>
  <c r="AJ53" i="1" s="1"/>
  <c r="AJ11" i="1"/>
  <c r="AK15" i="1"/>
  <c r="AM15" i="1" s="1"/>
  <c r="AN15" i="1" s="1"/>
  <c r="AP15" i="1" s="1"/>
  <c r="AK22" i="1"/>
  <c r="AL22" i="1" s="1"/>
  <c r="AK23" i="1"/>
  <c r="AL23" i="1" s="1"/>
  <c r="AK30" i="1"/>
  <c r="AM30" i="1" s="1"/>
  <c r="AN30" i="1" s="1"/>
  <c r="AP30" i="1" s="1"/>
  <c r="AK31" i="1"/>
  <c r="AL31" i="1" s="1"/>
  <c r="AK38" i="1"/>
  <c r="AM38" i="1" s="1"/>
  <c r="AN38" i="1" s="1"/>
  <c r="AP38" i="1" s="1"/>
  <c r="AK14" i="1"/>
  <c r="AM14" i="1" s="1"/>
  <c r="AN14" i="1" s="1"/>
  <c r="AP14" i="1" s="1"/>
  <c r="AK46" i="1"/>
  <c r="AL46" i="1" s="1"/>
  <c r="AK39" i="1"/>
  <c r="AL39" i="1" s="1"/>
  <c r="AK47" i="1"/>
  <c r="AM47" i="1" s="1"/>
  <c r="AN47" i="1" s="1"/>
  <c r="AP47" i="1" s="1"/>
  <c r="AK13" i="1"/>
  <c r="AL13" i="1" s="1"/>
  <c r="AK16" i="1"/>
  <c r="AM16" i="1" s="1"/>
  <c r="AN16" i="1" s="1"/>
  <c r="AP16" i="1" s="1"/>
  <c r="AK24" i="1"/>
  <c r="AL24" i="1" s="1"/>
  <c r="AK32" i="1"/>
  <c r="AL32" i="1" s="1"/>
  <c r="AK40" i="1"/>
  <c r="AM40" i="1" s="1"/>
  <c r="AN40" i="1" s="1"/>
  <c r="AP40" i="1" s="1"/>
  <c r="AK48" i="1"/>
  <c r="AL48" i="1" s="1"/>
  <c r="AK17" i="1"/>
  <c r="AM17" i="1" s="1"/>
  <c r="AN17" i="1" s="1"/>
  <c r="AP17" i="1" s="1"/>
  <c r="AK25" i="1"/>
  <c r="AM25" i="1" s="1"/>
  <c r="AN25" i="1" s="1"/>
  <c r="AP25" i="1" s="1"/>
  <c r="AK33" i="1"/>
  <c r="AM33" i="1" s="1"/>
  <c r="AN33" i="1" s="1"/>
  <c r="AP33" i="1" s="1"/>
  <c r="AK41" i="1"/>
  <c r="AL41" i="1" s="1"/>
  <c r="AK49" i="1"/>
  <c r="AM49" i="1" s="1"/>
  <c r="AN49" i="1" s="1"/>
  <c r="AP49" i="1" s="1"/>
  <c r="AK11" i="1"/>
  <c r="AL11" i="1" s="1"/>
  <c r="AK18" i="1"/>
  <c r="AL18" i="1" s="1"/>
  <c r="AK26" i="1"/>
  <c r="AM26" i="1" s="1"/>
  <c r="AN26" i="1" s="1"/>
  <c r="AP26" i="1" s="1"/>
  <c r="AK34" i="1"/>
  <c r="AL34" i="1" s="1"/>
  <c r="AK42" i="1"/>
  <c r="AL42" i="1" s="1"/>
  <c r="AK50" i="1"/>
  <c r="AL50" i="1" s="1"/>
  <c r="AK19" i="1"/>
  <c r="AM19" i="1" s="1"/>
  <c r="AN19" i="1" s="1"/>
  <c r="AP19" i="1" s="1"/>
  <c r="AK27" i="1"/>
  <c r="AM27" i="1" s="1"/>
  <c r="AN27" i="1" s="1"/>
  <c r="AP27" i="1" s="1"/>
  <c r="AK35" i="1"/>
  <c r="AM35" i="1" s="1"/>
  <c r="AN35" i="1" s="1"/>
  <c r="AP35" i="1" s="1"/>
  <c r="AK43" i="1"/>
  <c r="AM43" i="1" s="1"/>
  <c r="AN43" i="1" s="1"/>
  <c r="AP43" i="1" s="1"/>
  <c r="AK51" i="1"/>
  <c r="AM51" i="1" s="1"/>
  <c r="AN51" i="1" s="1"/>
  <c r="AP51" i="1" s="1"/>
  <c r="AK12" i="1"/>
  <c r="AM12" i="1" s="1"/>
  <c r="AN12" i="1" s="1"/>
  <c r="AP12" i="1" s="1"/>
  <c r="AK20" i="1"/>
  <c r="AL20" i="1" s="1"/>
  <c r="AK28" i="1"/>
  <c r="AL28" i="1" s="1"/>
  <c r="AK36" i="1"/>
  <c r="AL36" i="1" s="1"/>
  <c r="AK44" i="1"/>
  <c r="AL44" i="1" s="1"/>
  <c r="AK52" i="1"/>
  <c r="AM52" i="1" s="1"/>
  <c r="AN52" i="1" s="1"/>
  <c r="AP52" i="1" s="1"/>
  <c r="AK21" i="1"/>
  <c r="AL21" i="1" s="1"/>
  <c r="AK29" i="1"/>
  <c r="AL29" i="1" s="1"/>
  <c r="AK37" i="1"/>
  <c r="AM37" i="1" s="1"/>
  <c r="AN37" i="1" s="1"/>
  <c r="AP37" i="1" s="1"/>
  <c r="AK45" i="1"/>
  <c r="AM45" i="1" s="1"/>
  <c r="AN45" i="1" s="1"/>
  <c r="AP45" i="1" s="1"/>
  <c r="AL30" i="1"/>
  <c r="AL38" i="1"/>
  <c r="AM41" i="1" l="1"/>
  <c r="AN41" i="1" s="1"/>
  <c r="AP41" i="1" s="1"/>
  <c r="AL26" i="1"/>
  <c r="AM48" i="1"/>
  <c r="AN48" i="1" s="1"/>
  <c r="AP48" i="1" s="1"/>
  <c r="AL25" i="1"/>
  <c r="AL35" i="1"/>
  <c r="AM11" i="1"/>
  <c r="AN11" i="1" s="1"/>
  <c r="AL45" i="1"/>
  <c r="AL52" i="1"/>
  <c r="AL15" i="1"/>
  <c r="AM29" i="1"/>
  <c r="AN29" i="1" s="1"/>
  <c r="AP29" i="1" s="1"/>
  <c r="AL16" i="1"/>
  <c r="AL12" i="1"/>
  <c r="AM23" i="1"/>
  <c r="AN23" i="1" s="1"/>
  <c r="AP23" i="1" s="1"/>
  <c r="AL14" i="1"/>
  <c r="AM24" i="1"/>
  <c r="AN24" i="1" s="1"/>
  <c r="AP24" i="1" s="1"/>
  <c r="AM39" i="1"/>
  <c r="AN39" i="1" s="1"/>
  <c r="AP39" i="1" s="1"/>
  <c r="AM20" i="1"/>
  <c r="AN20" i="1" s="1"/>
  <c r="AP20" i="1" s="1"/>
  <c r="AM22" i="1"/>
  <c r="AN22" i="1" s="1"/>
  <c r="AP22" i="1" s="1"/>
  <c r="AM32" i="1"/>
  <c r="AN32" i="1" s="1"/>
  <c r="AP32" i="1" s="1"/>
  <c r="AL47" i="1"/>
  <c r="AM42" i="1"/>
  <c r="AN42" i="1" s="1"/>
  <c r="AP42" i="1" s="1"/>
  <c r="AL33" i="1"/>
  <c r="AM21" i="1"/>
  <c r="AN21" i="1" s="1"/>
  <c r="AP21" i="1" s="1"/>
  <c r="AL40" i="1"/>
  <c r="AM13" i="1"/>
  <c r="AN13" i="1" s="1"/>
  <c r="AP13" i="1" s="1"/>
  <c r="AL43" i="1"/>
  <c r="AM31" i="1"/>
  <c r="AN31" i="1" s="1"/>
  <c r="AP31" i="1" s="1"/>
  <c r="AM50" i="1"/>
  <c r="AN50" i="1" s="1"/>
  <c r="AP50" i="1" s="1"/>
  <c r="AL49" i="1"/>
  <c r="AL37" i="1"/>
  <c r="AL17" i="1"/>
  <c r="AM28" i="1"/>
  <c r="AN28" i="1" s="1"/>
  <c r="AP28" i="1" s="1"/>
  <c r="AL19" i="1"/>
  <c r="AM34" i="1"/>
  <c r="AN34" i="1" s="1"/>
  <c r="AP34" i="1" s="1"/>
  <c r="AM36" i="1"/>
  <c r="AN36" i="1" s="1"/>
  <c r="AP36" i="1" s="1"/>
  <c r="AL51" i="1"/>
  <c r="AL27" i="1"/>
  <c r="AM46" i="1"/>
  <c r="AN46" i="1" s="1"/>
  <c r="AP46" i="1" s="1"/>
  <c r="AK53" i="1"/>
  <c r="AK54" i="1" s="1"/>
  <c r="AL54" i="1" s="1"/>
  <c r="AM44" i="1"/>
  <c r="AN44" i="1" s="1"/>
  <c r="AP44" i="1" s="1"/>
  <c r="AM18" i="1"/>
  <c r="AN18" i="1" s="1"/>
  <c r="AP18" i="1" s="1"/>
  <c r="AP11" i="1"/>
  <c r="AN53" i="1" l="1"/>
  <c r="AO49" i="1" s="1"/>
  <c r="AO46" i="1" l="1"/>
  <c r="AO30" i="1"/>
  <c r="AU31" i="1" s="1"/>
  <c r="AO14" i="1"/>
  <c r="AU15" i="1" s="1"/>
  <c r="AO19" i="1"/>
  <c r="AU20" i="1" s="1"/>
  <c r="AO22" i="1"/>
  <c r="AU23" i="1" s="1"/>
  <c r="AO35" i="1"/>
  <c r="AU36" i="1" s="1"/>
  <c r="AO16" i="1"/>
  <c r="AO32" i="1"/>
  <c r="AU33" i="1" s="1"/>
  <c r="AO48" i="1"/>
  <c r="AO21" i="1"/>
  <c r="AO37" i="1"/>
  <c r="AO38" i="1"/>
  <c r="AU39" i="1" s="1"/>
  <c r="AP53" i="1"/>
  <c r="AP55" i="1" s="1"/>
  <c r="AO27" i="1"/>
  <c r="AU28" i="1" s="1"/>
  <c r="AO43" i="1"/>
  <c r="AU44" i="1" s="1"/>
  <c r="AO13" i="1"/>
  <c r="AU14" i="1" s="1"/>
  <c r="AO24" i="1"/>
  <c r="AO40" i="1"/>
  <c r="AU41" i="1" s="1"/>
  <c r="AN54" i="1"/>
  <c r="AO29" i="1"/>
  <c r="AU30" i="1" s="1"/>
  <c r="AO51" i="1"/>
  <c r="AU52" i="1" s="1"/>
  <c r="AO11" i="1"/>
  <c r="AU12" i="1" s="1"/>
  <c r="AO18" i="1"/>
  <c r="AU19" i="1" s="1"/>
  <c r="AO26" i="1"/>
  <c r="AO34" i="1"/>
  <c r="AU35" i="1" s="1"/>
  <c r="AO42" i="1"/>
  <c r="AU43" i="1" s="1"/>
  <c r="AO50" i="1"/>
  <c r="AU51" i="1" s="1"/>
  <c r="AO15" i="1"/>
  <c r="AU16" i="1" s="1"/>
  <c r="AO23" i="1"/>
  <c r="AU24" i="1" s="1"/>
  <c r="AO31" i="1"/>
  <c r="AQ31" i="1" s="1"/>
  <c r="AO39" i="1"/>
  <c r="AU40" i="1" s="1"/>
  <c r="AO47" i="1"/>
  <c r="AU48" i="1" s="1"/>
  <c r="AO45" i="1"/>
  <c r="AQ46" i="1" s="1"/>
  <c r="AO12" i="1"/>
  <c r="AU13" i="1" s="1"/>
  <c r="AO20" i="1"/>
  <c r="AU21" i="1" s="1"/>
  <c r="AO28" i="1"/>
  <c r="AU29" i="1" s="1"/>
  <c r="AO36" i="1"/>
  <c r="AO44" i="1"/>
  <c r="AU45" i="1" s="1"/>
  <c r="AO52" i="1"/>
  <c r="AU53" i="1" s="1"/>
  <c r="AO17" i="1"/>
  <c r="AU18" i="1" s="1"/>
  <c r="AO25" i="1"/>
  <c r="AU26" i="1" s="1"/>
  <c r="AO33" i="1"/>
  <c r="AU34" i="1" s="1"/>
  <c r="AO41" i="1"/>
  <c r="AU42" i="1" s="1"/>
  <c r="AU27" i="1"/>
  <c r="AU50" i="1"/>
  <c r="AQ26" i="1" l="1"/>
  <c r="AQ29" i="1"/>
  <c r="AQ38" i="1"/>
  <c r="AQ28" i="1"/>
  <c r="AQ32" i="1"/>
  <c r="AU32" i="1"/>
  <c r="AQ48" i="1"/>
  <c r="AQ47" i="1"/>
  <c r="AU49" i="1"/>
  <c r="AU47" i="1"/>
  <c r="AQ16" i="1"/>
  <c r="AQ23" i="1"/>
  <c r="AQ22" i="1"/>
  <c r="AQ37" i="1"/>
  <c r="AQ33" i="1"/>
  <c r="AU22" i="1"/>
  <c r="AU17" i="1"/>
  <c r="AQ35" i="1"/>
  <c r="AQ27" i="1"/>
  <c r="AQ15" i="1"/>
  <c r="AQ30" i="1"/>
  <c r="AQ36" i="1"/>
  <c r="AQ13" i="1"/>
  <c r="AQ14" i="1"/>
  <c r="AQ24" i="1"/>
  <c r="AQ49" i="1"/>
  <c r="AQ25" i="1"/>
  <c r="AU37" i="1"/>
  <c r="AU46" i="1"/>
  <c r="AU25" i="1"/>
  <c r="AU38" i="1"/>
  <c r="AQ17" i="1"/>
  <c r="AQ40" i="1"/>
  <c r="AQ34" i="1"/>
  <c r="AQ41" i="1"/>
  <c r="AQ39" i="1"/>
  <c r="AQ45" i="1"/>
  <c r="AQ44" i="1"/>
  <c r="AQ51" i="1"/>
  <c r="AQ19" i="1"/>
  <c r="AQ50" i="1"/>
  <c r="AQ18" i="1"/>
  <c r="AQ11" i="1"/>
  <c r="AQ21" i="1"/>
  <c r="AQ52" i="1"/>
  <c r="AQ20" i="1"/>
  <c r="AQ12" i="1"/>
  <c r="AQ43" i="1"/>
  <c r="AQ42" i="1"/>
  <c r="AQ53" i="1" l="1"/>
</calcChain>
</file>

<file path=xl/sharedStrings.xml><?xml version="1.0" encoding="utf-8"?>
<sst xmlns="http://schemas.openxmlformats.org/spreadsheetml/2006/main" count="245" uniqueCount="94">
  <si>
    <t>Table with row headers in column A and column headers in rows 6, 7, and 8</t>
  </si>
  <si>
    <t>(Numbers in thousands. Households as of March of the following year. A.O.I.C. stands for alone or in combination.  Standard errors calculated using replicate weights)</t>
  </si>
  <si>
    <t>Income of Household</t>
  </si>
  <si>
    <t>All Races</t>
  </si>
  <si>
    <t>White A.O.I.C.</t>
  </si>
  <si>
    <t>White alone (1)</t>
  </si>
  <si>
    <t>White alone, not Hispanic</t>
  </si>
  <si>
    <t>Black A.O.I.C.</t>
  </si>
  <si>
    <t>Black alone (2)</t>
  </si>
  <si>
    <t>Asian A.O.I.C.</t>
  </si>
  <si>
    <t>Asian alone (3)</t>
  </si>
  <si>
    <t>Hispanic (any race)</t>
  </si>
  <si>
    <t>Number</t>
  </si>
  <si>
    <t>Mean Income</t>
  </si>
  <si>
    <t>Dollars</t>
  </si>
  <si>
    <t>Standard Error</t>
  </si>
  <si>
    <t>Pre-Tax</t>
  </si>
  <si>
    <t>Tax</t>
  </si>
  <si>
    <t>Post-Tax</t>
  </si>
  <si>
    <t>Income Stratum</t>
  </si>
  <si>
    <t>h</t>
  </si>
  <si>
    <t>x</t>
  </si>
  <si>
    <t>x * h</t>
  </si>
  <si>
    <t>p</t>
  </si>
  <si>
    <t>L0(p)</t>
  </si>
  <si>
    <t>Farris</t>
  </si>
  <si>
    <t>Alternate</t>
  </si>
  <si>
    <t>Rate</t>
  </si>
  <si>
    <t>y</t>
  </si>
  <si>
    <t>y*h</t>
  </si>
  <si>
    <t>L1(p)</t>
  </si>
  <si>
    <t>Under $5,000</t>
  </si>
  <si>
    <t>$5,000 to  $9,999</t>
  </si>
  <si>
    <t>$10,000 to $14,999</t>
  </si>
  <si>
    <t>$15,000 to $19,999</t>
  </si>
  <si>
    <t>$20,000 to $24,999</t>
  </si>
  <si>
    <t>$25,000 to $29,999</t>
  </si>
  <si>
    <t>$30,000 to $34,999</t>
  </si>
  <si>
    <t>$35,000 to $39,999</t>
  </si>
  <si>
    <t>$40,000 to $44,999</t>
  </si>
  <si>
    <t>$45,000 to $49,999</t>
  </si>
  <si>
    <t>$50,000 to $54,999</t>
  </si>
  <si>
    <t>$55,000 to $59,999</t>
  </si>
  <si>
    <t>$60,000 to $64,999</t>
  </si>
  <si>
    <t>$65,000 to $69,999</t>
  </si>
  <si>
    <t>$70,000 to $74,999</t>
  </si>
  <si>
    <t>$75,000 to $79,999</t>
  </si>
  <si>
    <t>$80,000 to $84,999</t>
  </si>
  <si>
    <t>$85,000 to $89,999</t>
  </si>
  <si>
    <t>$90,000 to $94,999</t>
  </si>
  <si>
    <t>$95,000 to $99,999</t>
  </si>
  <si>
    <t>$100,000 to $104,999</t>
  </si>
  <si>
    <t>$105,000 to $109,999</t>
  </si>
  <si>
    <t>$110,000 to $114,999</t>
  </si>
  <si>
    <t>$115,000 to $119,999</t>
  </si>
  <si>
    <t>$120,000 to $124,999</t>
  </si>
  <si>
    <t>$125,000 to $129,999</t>
  </si>
  <si>
    <t>$130,000 to $134,999</t>
  </si>
  <si>
    <t>(B)</t>
  </si>
  <si>
    <t>$135,000 to $139,999</t>
  </si>
  <si>
    <t>$140,000 to $144,999</t>
  </si>
  <si>
    <t>$145,000 to $149,999</t>
  </si>
  <si>
    <t>$150,000 to $154,999</t>
  </si>
  <si>
    <t>$155,000 to $159,999</t>
  </si>
  <si>
    <t>$160,000 to $164,999</t>
  </si>
  <si>
    <t>$165,000 to $169,999</t>
  </si>
  <si>
    <t>$170,000 to $174,999</t>
  </si>
  <si>
    <t>$175,000 to $179,999</t>
  </si>
  <si>
    <t>$180,000 to $184,999</t>
  </si>
  <si>
    <t>$185,000 to $189,999</t>
  </si>
  <si>
    <t>$190,000 to $194,999</t>
  </si>
  <si>
    <t>$195,000 to $199,999</t>
  </si>
  <si>
    <t>$200,000 to $249,999</t>
  </si>
  <si>
    <t>$250,000 and over</t>
  </si>
  <si>
    <t>Total</t>
  </si>
  <si>
    <t>Gini</t>
  </si>
  <si>
    <t>Average</t>
  </si>
  <si>
    <t>Government Requirement</t>
  </si>
  <si>
    <t>Gini Reduction</t>
  </si>
  <si>
    <t>Government Fraction</t>
  </si>
  <si>
    <t>Check</t>
  </si>
  <si>
    <t>Marginal Tax Rate</t>
  </si>
  <si>
    <t>Marginal Tax Rate is Adjustable</t>
  </si>
  <si>
    <t>Common Subsidy</t>
  </si>
  <si>
    <t>Zero-Tax Threshold</t>
  </si>
  <si>
    <t>Interpolated Lorenz Curve and Gini Index Calculations for Household Linear Income Tax  -  Marginal Tax Rate Adjustable Below</t>
  </si>
  <si>
    <t>Average $</t>
  </si>
  <si>
    <t/>
  </si>
  <si>
    <r>
      <t>....</t>
    </r>
    <r>
      <rPr>
        <sz val="8"/>
        <rFont val="Arial"/>
        <family val="2"/>
      </rPr>
      <t>Total</t>
    </r>
  </si>
  <si>
    <t>Table HINC-06. Income Distribution to $250,000 or More for Households: 2017</t>
  </si>
  <si>
    <t>Data reflect the implementation of an updated processing system that incorporates content from earlier questionnaire redesigns related to income, health insurance, and demographics.</t>
  </si>
  <si>
    <r>
      <t>For information on confidentiality protection, sampling error, nonsampling error, and definitions, see &lt;</t>
    </r>
    <r>
      <rPr>
        <u/>
        <sz val="9"/>
        <rFont val="Arial"/>
        <family val="2"/>
      </rPr>
      <t>www2.census.gov/programs-surveys/cps/techdocs/cpsmar18.pdf</t>
    </r>
    <r>
      <rPr>
        <sz val="9"/>
        <rFont val="Arial"/>
        <family val="2"/>
      </rPr>
      <t>&gt;.</t>
    </r>
  </si>
  <si>
    <t>Source: U.S. Census Bureau, Current Population Survey, 2018 Annual Social and Economic Supplement.</t>
  </si>
  <si>
    <r>
      <t xml:space="preserve">For more information on the updated processing system, see </t>
    </r>
    <r>
      <rPr>
        <u/>
        <sz val="9"/>
        <rFont val="Arial"/>
        <family val="2"/>
      </rPr>
      <t>&lt; https://www.census.gov/data/datasets/time-series/demo/income-poverty/cps-asec-design.html &gt;.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</si>
</sst>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0"/>
    <numFmt numFmtId="166" formatCode="0.000"/>
    <numFmt numFmtId="167" formatCode="0.000%"/>
  </numFmts>
  <fonts count="3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, Albany AMT, sans-serif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, Albany AMT, Helvetica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36AF6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/>
      <right/>
      <top/>
      <bottom style="thin">
        <color rgb="FFAAC1D9"/>
      </bottom>
      <diagonal/>
    </border>
    <border>
      <left/>
      <right style="thin">
        <color rgb="FFAAC1D9"/>
      </right>
      <top style="thin">
        <color rgb="FFAAC1D9"/>
      </top>
      <bottom/>
      <diagonal/>
    </border>
    <border>
      <left style="medium">
        <color auto="1"/>
      </left>
      <right/>
      <top style="medium">
        <color auto="1"/>
      </top>
      <bottom style="thin">
        <color rgb="FFAAC1D9"/>
      </bottom>
      <diagonal/>
    </border>
    <border>
      <left/>
      <right style="medium">
        <color auto="1"/>
      </right>
      <top style="medium">
        <color auto="1"/>
      </top>
      <bottom style="thin">
        <color rgb="FFAAC1D9"/>
      </bottom>
      <diagonal/>
    </border>
    <border>
      <left/>
      <right/>
      <top style="medium">
        <color auto="1"/>
      </top>
      <bottom style="thin">
        <color rgb="FFAAC1D9"/>
      </bottom>
      <diagonal/>
    </border>
    <border>
      <left style="medium">
        <color auto="1"/>
      </left>
      <right style="thin">
        <color rgb="FFAAC1D9"/>
      </right>
      <top/>
      <bottom style="medium">
        <color auto="1"/>
      </bottom>
      <diagonal/>
    </border>
    <border>
      <left/>
      <right style="thin">
        <color rgb="FFAAC1D9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AAC1D9"/>
      </right>
      <top/>
      <bottom style="thin">
        <color rgb="FFAAC1D9"/>
      </bottom>
      <diagonal/>
    </border>
    <border>
      <left/>
      <right style="medium">
        <color auto="1"/>
      </right>
      <top/>
      <bottom style="thin">
        <color rgb="FFAAC1D9"/>
      </bottom>
      <diagonal/>
    </border>
    <border>
      <left style="medium">
        <color auto="1"/>
      </left>
      <right style="thin">
        <color rgb="FFAAC1D9"/>
      </right>
      <top/>
      <bottom/>
      <diagonal/>
    </border>
    <border>
      <left/>
      <right style="thin">
        <color rgb="FFAAC1D9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99CCFF"/>
      </right>
      <top/>
      <bottom/>
      <diagonal/>
    </border>
    <border>
      <left style="thin">
        <color rgb="FFAAC1D9"/>
      </left>
      <right style="thin">
        <color rgb="FFAAC1D9"/>
      </right>
      <top style="thin">
        <color rgb="FFAAC1D9"/>
      </top>
      <bottom/>
      <diagonal/>
    </border>
    <border>
      <left style="thin">
        <color rgb="FFAAC1D9"/>
      </left>
      <right style="thin">
        <color rgb="FFAAC1D9"/>
      </right>
      <top/>
      <bottom/>
      <diagonal/>
    </border>
    <border>
      <left/>
      <right/>
      <top style="thin">
        <color rgb="FFAAC1D9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19" fillId="33" borderId="0" xfId="0" applyFont="1" applyFill="1"/>
    <xf numFmtId="0" fontId="23" fillId="34" borderId="22" xfId="0" applyFont="1" applyFill="1" applyBorder="1" applyAlignment="1">
      <alignment horizontal="center" vertical="top" wrapText="1"/>
    </xf>
    <xf numFmtId="0" fontId="23" fillId="34" borderId="35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wrapText="1"/>
    </xf>
    <xf numFmtId="3" fontId="26" fillId="33" borderId="10" xfId="0" applyNumberFormat="1" applyFont="1" applyFill="1" applyBorder="1" applyAlignment="1">
      <alignment horizontal="right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wrapText="1"/>
    </xf>
    <xf numFmtId="0" fontId="27" fillId="33" borderId="19" xfId="0" applyFont="1" applyFill="1" applyBorder="1" applyAlignment="1">
      <alignment horizontal="left" wrapText="1"/>
    </xf>
    <xf numFmtId="3" fontId="27" fillId="33" borderId="10" xfId="0" applyNumberFormat="1" applyFont="1" applyFill="1" applyBorder="1" applyAlignment="1">
      <alignment horizontal="right" wrapText="1"/>
    </xf>
    <xf numFmtId="164" fontId="27" fillId="33" borderId="10" xfId="0" applyNumberFormat="1" applyFont="1" applyFill="1" applyBorder="1" applyAlignment="1">
      <alignment horizontal="right" wrapText="1"/>
    </xf>
    <xf numFmtId="166" fontId="27" fillId="33" borderId="10" xfId="0" applyNumberFormat="1" applyFont="1" applyFill="1" applyBorder="1" applyAlignment="1">
      <alignment horizontal="right" wrapText="1"/>
    </xf>
    <xf numFmtId="166" fontId="27" fillId="33" borderId="20" xfId="0" applyNumberFormat="1" applyFont="1" applyFill="1" applyBorder="1" applyAlignment="1">
      <alignment horizontal="center" wrapText="1"/>
    </xf>
    <xf numFmtId="164" fontId="27" fillId="33" borderId="19" xfId="0" applyNumberFormat="1" applyFont="1" applyFill="1" applyBorder="1" applyAlignment="1">
      <alignment horizontal="right" wrapText="1"/>
    </xf>
    <xf numFmtId="9" fontId="27" fillId="33" borderId="20" xfId="0" applyNumberFormat="1" applyFont="1" applyFill="1" applyBorder="1" applyAlignment="1">
      <alignment horizontal="center" wrapText="1"/>
    </xf>
    <xf numFmtId="0" fontId="27" fillId="33" borderId="21" xfId="0" applyFont="1" applyFill="1" applyBorder="1" applyAlignment="1">
      <alignment horizontal="left" wrapText="1"/>
    </xf>
    <xf numFmtId="164" fontId="27" fillId="33" borderId="22" xfId="0" applyNumberFormat="1" applyFont="1" applyFill="1" applyBorder="1" applyAlignment="1">
      <alignment horizontal="right" wrapText="1"/>
    </xf>
    <xf numFmtId="166" fontId="27" fillId="33" borderId="22" xfId="0" applyNumberFormat="1" applyFont="1" applyFill="1" applyBorder="1" applyAlignment="1">
      <alignment horizontal="right" wrapText="1"/>
    </xf>
    <xf numFmtId="166" fontId="27" fillId="33" borderId="23" xfId="0" applyNumberFormat="1" applyFont="1" applyFill="1" applyBorder="1" applyAlignment="1">
      <alignment horizontal="center" wrapText="1"/>
    </xf>
    <xf numFmtId="164" fontId="27" fillId="33" borderId="21" xfId="0" applyNumberFormat="1" applyFont="1" applyFill="1" applyBorder="1" applyAlignment="1">
      <alignment horizontal="right" wrapText="1"/>
    </xf>
    <xf numFmtId="9" fontId="27" fillId="33" borderId="23" xfId="0" applyNumberFormat="1" applyFont="1" applyFill="1" applyBorder="1" applyAlignment="1">
      <alignment horizontal="center" wrapText="1"/>
    </xf>
    <xf numFmtId="0" fontId="24" fillId="34" borderId="24" xfId="0" applyFont="1" applyFill="1" applyBorder="1" applyAlignment="1">
      <alignment horizontal="center" vertical="center" wrapText="1"/>
    </xf>
    <xf numFmtId="3" fontId="27" fillId="33" borderId="25" xfId="0" applyNumberFormat="1" applyFont="1" applyFill="1" applyBorder="1" applyAlignment="1">
      <alignment horizontal="right" wrapText="1"/>
    </xf>
    <xf numFmtId="164" fontId="28" fillId="33" borderId="25" xfId="0" applyNumberFormat="1" applyFont="1" applyFill="1" applyBorder="1"/>
    <xf numFmtId="164" fontId="27" fillId="33" borderId="25" xfId="0" applyNumberFormat="1" applyFont="1" applyFill="1" applyBorder="1" applyAlignment="1">
      <alignment horizontal="right" wrapText="1"/>
    </xf>
    <xf numFmtId="0" fontId="19" fillId="33" borderId="25" xfId="0" applyFont="1" applyFill="1" applyBorder="1"/>
    <xf numFmtId="0" fontId="24" fillId="34" borderId="25" xfId="0" applyFont="1" applyFill="1" applyBorder="1" applyAlignment="1">
      <alignment horizontal="center" vertical="center" wrapText="1"/>
    </xf>
    <xf numFmtId="165" fontId="27" fillId="33" borderId="25" xfId="0" applyNumberFormat="1" applyFont="1" applyFill="1" applyBorder="1" applyAlignment="1">
      <alignment horizontal="center" wrapText="1"/>
    </xf>
    <xf numFmtId="164" fontId="27" fillId="33" borderId="24" xfId="0" applyNumberFormat="1" applyFont="1" applyFill="1" applyBorder="1" applyAlignment="1">
      <alignment horizontal="right" wrapText="1"/>
    </xf>
    <xf numFmtId="0" fontId="19" fillId="33" borderId="26" xfId="0" applyFont="1" applyFill="1" applyBorder="1"/>
    <xf numFmtId="165" fontId="27" fillId="33" borderId="26" xfId="0" applyNumberFormat="1" applyFont="1" applyFill="1" applyBorder="1" applyAlignment="1">
      <alignment horizontal="center" wrapText="1"/>
    </xf>
    <xf numFmtId="0" fontId="24" fillId="34" borderId="27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left" wrapText="1"/>
    </xf>
    <xf numFmtId="164" fontId="27" fillId="33" borderId="0" xfId="0" applyNumberFormat="1" applyFont="1" applyFill="1" applyAlignment="1">
      <alignment horizontal="center" wrapText="1"/>
    </xf>
    <xf numFmtId="0" fontId="28" fillId="33" borderId="0" xfId="0" applyFont="1" applyFill="1"/>
    <xf numFmtId="164" fontId="27" fillId="33" borderId="27" xfId="0" applyNumberFormat="1" applyFont="1" applyFill="1" applyBorder="1" applyAlignment="1">
      <alignment horizontal="center" wrapText="1"/>
    </xf>
    <xf numFmtId="0" fontId="19" fillId="33" borderId="28" xfId="0" applyFont="1" applyFill="1" applyBorder="1"/>
    <xf numFmtId="164" fontId="27" fillId="33" borderId="0" xfId="0" applyNumberFormat="1" applyFont="1" applyFill="1" applyAlignment="1">
      <alignment horizontal="right" wrapText="1"/>
    </xf>
    <xf numFmtId="0" fontId="19" fillId="33" borderId="27" xfId="0" applyFont="1" applyFill="1" applyBorder="1"/>
    <xf numFmtId="10" fontId="27" fillId="33" borderId="0" xfId="0" applyNumberFormat="1" applyFont="1" applyFill="1" applyAlignment="1">
      <alignment horizontal="right" wrapText="1"/>
    </xf>
    <xf numFmtId="10" fontId="27" fillId="33" borderId="0" xfId="0" applyNumberFormat="1" applyFont="1" applyFill="1" applyAlignment="1">
      <alignment horizontal="center" wrapText="1"/>
    </xf>
    <xf numFmtId="0" fontId="19" fillId="33" borderId="30" xfId="0" applyFont="1" applyFill="1" applyBorder="1"/>
    <xf numFmtId="164" fontId="27" fillId="33" borderId="30" xfId="0" applyNumberFormat="1" applyFont="1" applyFill="1" applyBorder="1" applyAlignment="1">
      <alignment horizontal="center" wrapText="1"/>
    </xf>
    <xf numFmtId="0" fontId="19" fillId="33" borderId="29" xfId="0" applyFont="1" applyFill="1" applyBorder="1"/>
    <xf numFmtId="0" fontId="19" fillId="33" borderId="31" xfId="0" applyFont="1" applyFill="1" applyBorder="1"/>
    <xf numFmtId="0" fontId="23" fillId="34" borderId="10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167" fontId="27" fillId="33" borderId="28" xfId="0" applyNumberFormat="1" applyFont="1" applyFill="1" applyBorder="1" applyAlignment="1">
      <alignment horizontal="center" wrapText="1"/>
    </xf>
    <xf numFmtId="167" fontId="27" fillId="33" borderId="0" xfId="0" applyNumberFormat="1" applyFont="1" applyFill="1" applyAlignment="1">
      <alignment horizontal="center" wrapText="1"/>
    </xf>
    <xf numFmtId="0" fontId="22" fillId="33" borderId="0" xfId="0" applyFont="1" applyFill="1" applyAlignment="1">
      <alignment horizontal="left"/>
    </xf>
    <xf numFmtId="0" fontId="22" fillId="33" borderId="38" xfId="0" applyFont="1" applyFill="1" applyBorder="1" applyAlignment="1">
      <alignment horizontal="left"/>
    </xf>
    <xf numFmtId="0" fontId="23" fillId="34" borderId="36" xfId="0" applyFont="1" applyFill="1" applyBorder="1" applyAlignment="1">
      <alignment horizontal="center" vertical="center" wrapText="1"/>
    </xf>
    <xf numFmtId="0" fontId="23" fillId="34" borderId="37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0" fontId="24" fillId="34" borderId="32" xfId="0" applyFont="1" applyFill="1" applyBorder="1" applyAlignment="1">
      <alignment horizontal="center" vertical="center" wrapText="1"/>
    </xf>
    <xf numFmtId="0" fontId="24" fillId="34" borderId="33" xfId="0" applyFont="1" applyFill="1" applyBorder="1" applyAlignment="1">
      <alignment horizontal="center" vertical="center" wrapText="1"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vertical="top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/>
    </xf>
    <xf numFmtId="0" fontId="30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Interpolated Lorenz Curves for 2017 U.S. Census Household Incomes </a:t>
            </a:r>
          </a:p>
        </c:rich>
      </c:tx>
      <c:layout>
        <c:manualLayout>
          <c:xMode val="edge"/>
          <c:yMode val="edge"/>
          <c:x val="0.1488538686914824"/>
          <c:y val="1.8041853494637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75978164714147"/>
          <c:y val="9.1522293907602234E-2"/>
          <c:w val="0.84207351688315801"/>
          <c:h val="0.7547410286743631"/>
        </c:manualLayout>
      </c:layout>
      <c:scatterChart>
        <c:scatterStyle val="smoothMarker"/>
        <c:varyColors val="0"/>
        <c:ser>
          <c:idx val="0"/>
          <c:order val="0"/>
          <c:tx>
            <c:v>Pre-Tax Lorenz Curve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HINC06!$AS$11:$AS$53</c:f>
              <c:numCache>
                <c:formatCode>0.000</c:formatCode>
                <c:ptCount val="43"/>
                <c:pt idx="0">
                  <c:v>0</c:v>
                </c:pt>
                <c:pt idx="1">
                  <c:v>3.423670400250646E-2</c:v>
                </c:pt>
                <c:pt idx="2">
                  <c:v>6.0045429623247437E-2</c:v>
                </c:pt>
                <c:pt idx="3">
                  <c:v>0.105670870212266</c:v>
                </c:pt>
                <c:pt idx="4">
                  <c:v>0.15303516879454845</c:v>
                </c:pt>
                <c:pt idx="5">
                  <c:v>0.20079110205999842</c:v>
                </c:pt>
                <c:pt idx="6">
                  <c:v>0.24573509830030549</c:v>
                </c:pt>
                <c:pt idx="7">
                  <c:v>0.29351452964674551</c:v>
                </c:pt>
                <c:pt idx="8">
                  <c:v>0.33831753740111226</c:v>
                </c:pt>
                <c:pt idx="9">
                  <c:v>0.37824860969687474</c:v>
                </c:pt>
                <c:pt idx="10">
                  <c:v>0.41734158377065872</c:v>
                </c:pt>
                <c:pt idx="11">
                  <c:v>0.4576956215242422</c:v>
                </c:pt>
                <c:pt idx="12">
                  <c:v>0.49054593874833557</c:v>
                </c:pt>
                <c:pt idx="13">
                  <c:v>0.52509595049737601</c:v>
                </c:pt>
                <c:pt idx="14">
                  <c:v>0.55414741129474421</c:v>
                </c:pt>
                <c:pt idx="15">
                  <c:v>0.58399780684577429</c:v>
                </c:pt>
                <c:pt idx="16">
                  <c:v>0.61349573118195344</c:v>
                </c:pt>
                <c:pt idx="17">
                  <c:v>0.64141928409179916</c:v>
                </c:pt>
                <c:pt idx="18">
                  <c:v>0.66519150936006888</c:v>
                </c:pt>
                <c:pt idx="19">
                  <c:v>0.68675491501527375</c:v>
                </c:pt>
                <c:pt idx="20">
                  <c:v>0.70746455706117328</c:v>
                </c:pt>
                <c:pt idx="21">
                  <c:v>0.72855016840291376</c:v>
                </c:pt>
                <c:pt idx="22">
                  <c:v>0.74562544058901858</c:v>
                </c:pt>
                <c:pt idx="23">
                  <c:v>0.76346831675413174</c:v>
                </c:pt>
                <c:pt idx="24">
                  <c:v>0.77860108091172553</c:v>
                </c:pt>
                <c:pt idx="25">
                  <c:v>0.79420380668912038</c:v>
                </c:pt>
                <c:pt idx="26">
                  <c:v>0.80717474739562933</c:v>
                </c:pt>
                <c:pt idx="27">
                  <c:v>0.81929192449283306</c:v>
                </c:pt>
                <c:pt idx="28">
                  <c:v>0.83044568026944465</c:v>
                </c:pt>
                <c:pt idx="29">
                  <c:v>0.8409571551656615</c:v>
                </c:pt>
                <c:pt idx="30">
                  <c:v>0.84983942977990135</c:v>
                </c:pt>
                <c:pt idx="31">
                  <c:v>0.86150231064463068</c:v>
                </c:pt>
                <c:pt idx="32">
                  <c:v>0.86938200046996161</c:v>
                </c:pt>
                <c:pt idx="33">
                  <c:v>0.8778804730946973</c:v>
                </c:pt>
                <c:pt idx="34">
                  <c:v>0.88402130492676434</c:v>
                </c:pt>
                <c:pt idx="35">
                  <c:v>0.89082791572021613</c:v>
                </c:pt>
                <c:pt idx="36">
                  <c:v>0.89747787264040102</c:v>
                </c:pt>
                <c:pt idx="37">
                  <c:v>0.90319573901464711</c:v>
                </c:pt>
                <c:pt idx="38">
                  <c:v>0.9085846322550325</c:v>
                </c:pt>
                <c:pt idx="39">
                  <c:v>0.914044019738388</c:v>
                </c:pt>
                <c:pt idx="40">
                  <c:v>0.9180230281193702</c:v>
                </c:pt>
                <c:pt idx="41">
                  <c:v>0.95261220333672747</c:v>
                </c:pt>
                <c:pt idx="42">
                  <c:v>1</c:v>
                </c:pt>
              </c:numCache>
            </c:numRef>
          </c:xVal>
          <c:yVal>
            <c:numRef>
              <c:f>HINC06!$AT$11:$AT$53</c:f>
              <c:numCache>
                <c:formatCode>0.000</c:formatCode>
                <c:ptCount val="43"/>
                <c:pt idx="0">
                  <c:v>0</c:v>
                </c:pt>
                <c:pt idx="1">
                  <c:v>4.4064073900880875E-4</c:v>
                </c:pt>
                <c:pt idx="2">
                  <c:v>2.7767202158323848E-3</c:v>
                </c:pt>
                <c:pt idx="3">
                  <c:v>9.1897923624278989E-3</c:v>
                </c:pt>
                <c:pt idx="4">
                  <c:v>1.8517512359322925E-2</c:v>
                </c:pt>
                <c:pt idx="5">
                  <c:v>3.062720622358394E-2</c:v>
                </c:pt>
                <c:pt idx="6">
                  <c:v>4.4492524666905404E-2</c:v>
                </c:pt>
                <c:pt idx="7">
                  <c:v>6.1947481378626969E-2</c:v>
                </c:pt>
                <c:pt idx="8">
                  <c:v>8.0892550082871273E-2</c:v>
                </c:pt>
                <c:pt idx="9">
                  <c:v>0.10003688504867425</c:v>
                </c:pt>
                <c:pt idx="10">
                  <c:v>0.12101767933066415</c:v>
                </c:pt>
                <c:pt idx="11">
                  <c:v>0.14492957495044093</c:v>
                </c:pt>
                <c:pt idx="12">
                  <c:v>0.16635955389149176</c:v>
                </c:pt>
                <c:pt idx="13">
                  <c:v>0.19079450068069614</c:v>
                </c:pt>
                <c:pt idx="14">
                  <c:v>0.21302590666890114</c:v>
                </c:pt>
                <c:pt idx="15">
                  <c:v>0.23757062657872927</c:v>
                </c:pt>
                <c:pt idx="16">
                  <c:v>0.26350332440304358</c:v>
                </c:pt>
                <c:pt idx="17">
                  <c:v>0.28964783371009073</c:v>
                </c:pt>
                <c:pt idx="18">
                  <c:v>0.31329750424135933</c:v>
                </c:pt>
                <c:pt idx="19">
                  <c:v>0.33593859468598636</c:v>
                </c:pt>
                <c:pt idx="20">
                  <c:v>0.35891978902319588</c:v>
                </c:pt>
                <c:pt idx="21">
                  <c:v>0.38343378698018671</c:v>
                </c:pt>
                <c:pt idx="22">
                  <c:v>0.4043154453894926</c:v>
                </c:pt>
                <c:pt idx="23">
                  <c:v>0.42712260314690825</c:v>
                </c:pt>
                <c:pt idx="24">
                  <c:v>0.44735174775811953</c:v>
                </c:pt>
                <c:pt idx="25">
                  <c:v>0.46906365273516043</c:v>
                </c:pt>
                <c:pt idx="26">
                  <c:v>0.48787209307492141</c:v>
                </c:pt>
                <c:pt idx="27">
                  <c:v>0.5061538671145549</c:v>
                </c:pt>
                <c:pt idx="28">
                  <c:v>0.52360758193222678</c:v>
                </c:pt>
                <c:pt idx="29">
                  <c:v>0.54067522374153698</c:v>
                </c:pt>
                <c:pt idx="30">
                  <c:v>0.55558417306875896</c:v>
                </c:pt>
                <c:pt idx="31">
                  <c:v>0.57578582844097614</c:v>
                </c:pt>
                <c:pt idx="32">
                  <c:v>0.58992547677559515</c:v>
                </c:pt>
                <c:pt idx="33">
                  <c:v>0.60565363995764632</c:v>
                </c:pt>
                <c:pt idx="34">
                  <c:v>0.61736498540225448</c:v>
                </c:pt>
                <c:pt idx="35">
                  <c:v>0.63073258486600714</c:v>
                </c:pt>
                <c:pt idx="36">
                  <c:v>0.64418040589510484</c:v>
                </c:pt>
                <c:pt idx="37">
                  <c:v>0.65606547226249889</c:v>
                </c:pt>
                <c:pt idx="38">
                  <c:v>0.66757558940309247</c:v>
                </c:pt>
                <c:pt idx="39">
                  <c:v>0.67953969594568742</c:v>
                </c:pt>
                <c:pt idx="40">
                  <c:v>0.68849076813789578</c:v>
                </c:pt>
                <c:pt idx="41">
                  <c:v>0.77550080805472721</c:v>
                </c:pt>
                <c:pt idx="42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14-4510-B82E-386DB49F124F}"/>
            </c:ext>
          </c:extLst>
        </c:ser>
        <c:ser>
          <c:idx val="1"/>
          <c:order val="1"/>
          <c:tx>
            <c:v>Post-Tax Lorenz Curve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HINC06!$AS$11:$AS$53</c:f>
              <c:numCache>
                <c:formatCode>0.000</c:formatCode>
                <c:ptCount val="43"/>
                <c:pt idx="0">
                  <c:v>0</c:v>
                </c:pt>
                <c:pt idx="1">
                  <c:v>3.423670400250646E-2</c:v>
                </c:pt>
                <c:pt idx="2">
                  <c:v>6.0045429623247437E-2</c:v>
                </c:pt>
                <c:pt idx="3">
                  <c:v>0.105670870212266</c:v>
                </c:pt>
                <c:pt idx="4">
                  <c:v>0.15303516879454845</c:v>
                </c:pt>
                <c:pt idx="5">
                  <c:v>0.20079110205999842</c:v>
                </c:pt>
                <c:pt idx="6">
                  <c:v>0.24573509830030549</c:v>
                </c:pt>
                <c:pt idx="7">
                  <c:v>0.29351452964674551</c:v>
                </c:pt>
                <c:pt idx="8">
                  <c:v>0.33831753740111226</c:v>
                </c:pt>
                <c:pt idx="9">
                  <c:v>0.37824860969687474</c:v>
                </c:pt>
                <c:pt idx="10">
                  <c:v>0.41734158377065872</c:v>
                </c:pt>
                <c:pt idx="11">
                  <c:v>0.4576956215242422</c:v>
                </c:pt>
                <c:pt idx="12">
                  <c:v>0.49054593874833557</c:v>
                </c:pt>
                <c:pt idx="13">
                  <c:v>0.52509595049737601</c:v>
                </c:pt>
                <c:pt idx="14">
                  <c:v>0.55414741129474421</c:v>
                </c:pt>
                <c:pt idx="15">
                  <c:v>0.58399780684577429</c:v>
                </c:pt>
                <c:pt idx="16">
                  <c:v>0.61349573118195344</c:v>
                </c:pt>
                <c:pt idx="17">
                  <c:v>0.64141928409179916</c:v>
                </c:pt>
                <c:pt idx="18">
                  <c:v>0.66519150936006888</c:v>
                </c:pt>
                <c:pt idx="19">
                  <c:v>0.68675491501527375</c:v>
                </c:pt>
                <c:pt idx="20">
                  <c:v>0.70746455706117328</c:v>
                </c:pt>
                <c:pt idx="21">
                  <c:v>0.72855016840291376</c:v>
                </c:pt>
                <c:pt idx="22">
                  <c:v>0.74562544058901858</c:v>
                </c:pt>
                <c:pt idx="23">
                  <c:v>0.76346831675413174</c:v>
                </c:pt>
                <c:pt idx="24">
                  <c:v>0.77860108091172553</c:v>
                </c:pt>
                <c:pt idx="25">
                  <c:v>0.79420380668912038</c:v>
                </c:pt>
                <c:pt idx="26">
                  <c:v>0.80717474739562933</c:v>
                </c:pt>
                <c:pt idx="27">
                  <c:v>0.81929192449283306</c:v>
                </c:pt>
                <c:pt idx="28">
                  <c:v>0.83044568026944465</c:v>
                </c:pt>
                <c:pt idx="29">
                  <c:v>0.8409571551656615</c:v>
                </c:pt>
                <c:pt idx="30">
                  <c:v>0.84983942977990135</c:v>
                </c:pt>
                <c:pt idx="31">
                  <c:v>0.86150231064463068</c:v>
                </c:pt>
                <c:pt idx="32">
                  <c:v>0.86938200046996161</c:v>
                </c:pt>
                <c:pt idx="33">
                  <c:v>0.8778804730946973</c:v>
                </c:pt>
                <c:pt idx="34">
                  <c:v>0.88402130492676434</c:v>
                </c:pt>
                <c:pt idx="35">
                  <c:v>0.89082791572021613</c:v>
                </c:pt>
                <c:pt idx="36">
                  <c:v>0.89747787264040102</c:v>
                </c:pt>
                <c:pt idx="37">
                  <c:v>0.90319573901464711</c:v>
                </c:pt>
                <c:pt idx="38">
                  <c:v>0.9085846322550325</c:v>
                </c:pt>
                <c:pt idx="39">
                  <c:v>0.914044019738388</c:v>
                </c:pt>
                <c:pt idx="40">
                  <c:v>0.9180230281193702</c:v>
                </c:pt>
                <c:pt idx="41">
                  <c:v>0.95261220333672747</c:v>
                </c:pt>
                <c:pt idx="42">
                  <c:v>1</c:v>
                </c:pt>
              </c:numCache>
            </c:numRef>
          </c:xVal>
          <c:yVal>
            <c:numRef>
              <c:f>HINC06!$AU$11:$AU$53</c:f>
              <c:numCache>
                <c:formatCode>0.000</c:formatCode>
                <c:ptCount val="43"/>
                <c:pt idx="0">
                  <c:v>0</c:v>
                </c:pt>
                <c:pt idx="1">
                  <c:v>1.4508342678739065E-2</c:v>
                </c:pt>
                <c:pt idx="2">
                  <c:v>2.661497404247536E-2</c:v>
                </c:pt>
                <c:pt idx="3">
                  <c:v>4.9350299680491365E-2</c:v>
                </c:pt>
                <c:pt idx="4">
                  <c:v>7.4510847488556117E-2</c:v>
                </c:pt>
                <c:pt idx="5">
                  <c:v>0.10145838407013183</c:v>
                </c:pt>
                <c:pt idx="6">
                  <c:v>0.12826028546751356</c:v>
                </c:pt>
                <c:pt idx="7">
                  <c:v>0.15833788604500412</c:v>
                </c:pt>
                <c:pt idx="8">
                  <c:v>0.18804639120327249</c:v>
                </c:pt>
                <c:pt idx="9">
                  <c:v>0.21584326131133189</c:v>
                </c:pt>
                <c:pt idx="10">
                  <c:v>0.24436329898990297</c:v>
                </c:pt>
                <c:pt idx="11">
                  <c:v>0.27511928035379946</c:v>
                </c:pt>
                <c:pt idx="12">
                  <c:v>0.30130300572277396</c:v>
                </c:pt>
                <c:pt idx="13">
                  <c:v>0.32994837541971606</c:v>
                </c:pt>
                <c:pt idx="14">
                  <c:v>0.35501864750661127</c:v>
                </c:pt>
                <c:pt idx="15">
                  <c:v>0.3817718691264575</c:v>
                </c:pt>
                <c:pt idx="16">
                  <c:v>0.40918860204460805</c:v>
                </c:pt>
                <c:pt idx="17">
                  <c:v>0.43607364302088625</c:v>
                </c:pt>
                <c:pt idx="18">
                  <c:v>0.4597743272899974</c:v>
                </c:pt>
                <c:pt idx="19">
                  <c:v>0.48196682855178469</c:v>
                </c:pt>
                <c:pt idx="20">
                  <c:v>0.50400248315776841</c:v>
                </c:pt>
                <c:pt idx="21">
                  <c:v>0.52708940599475274</c:v>
                </c:pt>
                <c:pt idx="22">
                  <c:v>0.54638664593383623</c:v>
                </c:pt>
                <c:pt idx="23">
                  <c:v>0.56712740816935603</c:v>
                </c:pt>
                <c:pt idx="24">
                  <c:v>0.58523517075349585</c:v>
                </c:pt>
                <c:pt idx="25">
                  <c:v>0.60440411351014567</c:v>
                </c:pt>
                <c:pt idx="26">
                  <c:v>0.62078267897739237</c:v>
                </c:pt>
                <c:pt idx="27">
                  <c:v>0.63649842301262771</c:v>
                </c:pt>
                <c:pt idx="28">
                  <c:v>0.65132976298944434</c:v>
                </c:pt>
                <c:pt idx="29">
                  <c:v>0.66566838274427942</c:v>
                </c:pt>
                <c:pt idx="30">
                  <c:v>0.67806871256487644</c:v>
                </c:pt>
                <c:pt idx="31">
                  <c:v>0.69471608015613651</c:v>
                </c:pt>
                <c:pt idx="32">
                  <c:v>0.7062500039784908</c:v>
                </c:pt>
                <c:pt idx="33">
                  <c:v>0.7189687890834614</c:v>
                </c:pt>
                <c:pt idx="34">
                  <c:v>0.72836139330245819</c:v>
                </c:pt>
                <c:pt idx="35">
                  <c:v>0.73899796364237136</c:v>
                </c:pt>
                <c:pt idx="36">
                  <c:v>0.74961615551125071</c:v>
                </c:pt>
                <c:pt idx="37">
                  <c:v>0.75893410834740638</c:v>
                </c:pt>
                <c:pt idx="38">
                  <c:v>0.7678962496287085</c:v>
                </c:pt>
                <c:pt idx="39">
                  <c:v>0.77715274942392532</c:v>
                </c:pt>
                <c:pt idx="40">
                  <c:v>0.7840341867247469</c:v>
                </c:pt>
                <c:pt idx="41">
                  <c:v>0.84922390117155167</c:v>
                </c:pt>
                <c:pt idx="42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14-4510-B82E-386DB49F124F}"/>
            </c:ext>
          </c:extLst>
        </c:ser>
        <c:ser>
          <c:idx val="2"/>
          <c:order val="2"/>
          <c:tx>
            <c:v>Diagonal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HINC06!$AS$11:$AS$53</c:f>
              <c:numCache>
                <c:formatCode>0.000</c:formatCode>
                <c:ptCount val="43"/>
                <c:pt idx="0">
                  <c:v>0</c:v>
                </c:pt>
                <c:pt idx="1">
                  <c:v>3.423670400250646E-2</c:v>
                </c:pt>
                <c:pt idx="2">
                  <c:v>6.0045429623247437E-2</c:v>
                </c:pt>
                <c:pt idx="3">
                  <c:v>0.105670870212266</c:v>
                </c:pt>
                <c:pt idx="4">
                  <c:v>0.15303516879454845</c:v>
                </c:pt>
                <c:pt idx="5">
                  <c:v>0.20079110205999842</c:v>
                </c:pt>
                <c:pt idx="6">
                  <c:v>0.24573509830030549</c:v>
                </c:pt>
                <c:pt idx="7">
                  <c:v>0.29351452964674551</c:v>
                </c:pt>
                <c:pt idx="8">
                  <c:v>0.33831753740111226</c:v>
                </c:pt>
                <c:pt idx="9">
                  <c:v>0.37824860969687474</c:v>
                </c:pt>
                <c:pt idx="10">
                  <c:v>0.41734158377065872</c:v>
                </c:pt>
                <c:pt idx="11">
                  <c:v>0.4576956215242422</c:v>
                </c:pt>
                <c:pt idx="12">
                  <c:v>0.49054593874833557</c:v>
                </c:pt>
                <c:pt idx="13">
                  <c:v>0.52509595049737601</c:v>
                </c:pt>
                <c:pt idx="14">
                  <c:v>0.55414741129474421</c:v>
                </c:pt>
                <c:pt idx="15">
                  <c:v>0.58399780684577429</c:v>
                </c:pt>
                <c:pt idx="16">
                  <c:v>0.61349573118195344</c:v>
                </c:pt>
                <c:pt idx="17">
                  <c:v>0.64141928409179916</c:v>
                </c:pt>
                <c:pt idx="18">
                  <c:v>0.66519150936006888</c:v>
                </c:pt>
                <c:pt idx="19">
                  <c:v>0.68675491501527375</c:v>
                </c:pt>
                <c:pt idx="20">
                  <c:v>0.70746455706117328</c:v>
                </c:pt>
                <c:pt idx="21">
                  <c:v>0.72855016840291376</c:v>
                </c:pt>
                <c:pt idx="22">
                  <c:v>0.74562544058901858</c:v>
                </c:pt>
                <c:pt idx="23">
                  <c:v>0.76346831675413174</c:v>
                </c:pt>
                <c:pt idx="24">
                  <c:v>0.77860108091172553</c:v>
                </c:pt>
                <c:pt idx="25">
                  <c:v>0.79420380668912038</c:v>
                </c:pt>
                <c:pt idx="26">
                  <c:v>0.80717474739562933</c:v>
                </c:pt>
                <c:pt idx="27">
                  <c:v>0.81929192449283306</c:v>
                </c:pt>
                <c:pt idx="28">
                  <c:v>0.83044568026944465</c:v>
                </c:pt>
                <c:pt idx="29">
                  <c:v>0.8409571551656615</c:v>
                </c:pt>
                <c:pt idx="30">
                  <c:v>0.84983942977990135</c:v>
                </c:pt>
                <c:pt idx="31">
                  <c:v>0.86150231064463068</c:v>
                </c:pt>
                <c:pt idx="32">
                  <c:v>0.86938200046996161</c:v>
                </c:pt>
                <c:pt idx="33">
                  <c:v>0.8778804730946973</c:v>
                </c:pt>
                <c:pt idx="34">
                  <c:v>0.88402130492676434</c:v>
                </c:pt>
                <c:pt idx="35">
                  <c:v>0.89082791572021613</c:v>
                </c:pt>
                <c:pt idx="36">
                  <c:v>0.89747787264040102</c:v>
                </c:pt>
                <c:pt idx="37">
                  <c:v>0.90319573901464711</c:v>
                </c:pt>
                <c:pt idx="38">
                  <c:v>0.9085846322550325</c:v>
                </c:pt>
                <c:pt idx="39">
                  <c:v>0.914044019738388</c:v>
                </c:pt>
                <c:pt idx="40">
                  <c:v>0.9180230281193702</c:v>
                </c:pt>
                <c:pt idx="41">
                  <c:v>0.95261220333672747</c:v>
                </c:pt>
                <c:pt idx="42">
                  <c:v>1</c:v>
                </c:pt>
              </c:numCache>
            </c:numRef>
          </c:xVal>
          <c:yVal>
            <c:numRef>
              <c:f>HINC06!$AS$11:$AS$53</c:f>
              <c:numCache>
                <c:formatCode>0.000</c:formatCode>
                <c:ptCount val="43"/>
                <c:pt idx="0">
                  <c:v>0</c:v>
                </c:pt>
                <c:pt idx="1">
                  <c:v>3.423670400250646E-2</c:v>
                </c:pt>
                <c:pt idx="2">
                  <c:v>6.0045429623247437E-2</c:v>
                </c:pt>
                <c:pt idx="3">
                  <c:v>0.105670870212266</c:v>
                </c:pt>
                <c:pt idx="4">
                  <c:v>0.15303516879454845</c:v>
                </c:pt>
                <c:pt idx="5">
                  <c:v>0.20079110205999842</c:v>
                </c:pt>
                <c:pt idx="6">
                  <c:v>0.24573509830030549</c:v>
                </c:pt>
                <c:pt idx="7">
                  <c:v>0.29351452964674551</c:v>
                </c:pt>
                <c:pt idx="8">
                  <c:v>0.33831753740111226</c:v>
                </c:pt>
                <c:pt idx="9">
                  <c:v>0.37824860969687474</c:v>
                </c:pt>
                <c:pt idx="10">
                  <c:v>0.41734158377065872</c:v>
                </c:pt>
                <c:pt idx="11">
                  <c:v>0.4576956215242422</c:v>
                </c:pt>
                <c:pt idx="12">
                  <c:v>0.49054593874833557</c:v>
                </c:pt>
                <c:pt idx="13">
                  <c:v>0.52509595049737601</c:v>
                </c:pt>
                <c:pt idx="14">
                  <c:v>0.55414741129474421</c:v>
                </c:pt>
                <c:pt idx="15">
                  <c:v>0.58399780684577429</c:v>
                </c:pt>
                <c:pt idx="16">
                  <c:v>0.61349573118195344</c:v>
                </c:pt>
                <c:pt idx="17">
                  <c:v>0.64141928409179916</c:v>
                </c:pt>
                <c:pt idx="18">
                  <c:v>0.66519150936006888</c:v>
                </c:pt>
                <c:pt idx="19">
                  <c:v>0.68675491501527375</c:v>
                </c:pt>
                <c:pt idx="20">
                  <c:v>0.70746455706117328</c:v>
                </c:pt>
                <c:pt idx="21">
                  <c:v>0.72855016840291376</c:v>
                </c:pt>
                <c:pt idx="22">
                  <c:v>0.74562544058901858</c:v>
                </c:pt>
                <c:pt idx="23">
                  <c:v>0.76346831675413174</c:v>
                </c:pt>
                <c:pt idx="24">
                  <c:v>0.77860108091172553</c:v>
                </c:pt>
                <c:pt idx="25">
                  <c:v>0.79420380668912038</c:v>
                </c:pt>
                <c:pt idx="26">
                  <c:v>0.80717474739562933</c:v>
                </c:pt>
                <c:pt idx="27">
                  <c:v>0.81929192449283306</c:v>
                </c:pt>
                <c:pt idx="28">
                  <c:v>0.83044568026944465</c:v>
                </c:pt>
                <c:pt idx="29">
                  <c:v>0.8409571551656615</c:v>
                </c:pt>
                <c:pt idx="30">
                  <c:v>0.84983942977990135</c:v>
                </c:pt>
                <c:pt idx="31">
                  <c:v>0.86150231064463068</c:v>
                </c:pt>
                <c:pt idx="32">
                  <c:v>0.86938200046996161</c:v>
                </c:pt>
                <c:pt idx="33">
                  <c:v>0.8778804730946973</c:v>
                </c:pt>
                <c:pt idx="34">
                  <c:v>0.88402130492676434</c:v>
                </c:pt>
                <c:pt idx="35">
                  <c:v>0.89082791572021613</c:v>
                </c:pt>
                <c:pt idx="36">
                  <c:v>0.89747787264040102</c:v>
                </c:pt>
                <c:pt idx="37">
                  <c:v>0.90319573901464711</c:v>
                </c:pt>
                <c:pt idx="38">
                  <c:v>0.9085846322550325</c:v>
                </c:pt>
                <c:pt idx="39">
                  <c:v>0.914044019738388</c:v>
                </c:pt>
                <c:pt idx="40">
                  <c:v>0.9180230281193702</c:v>
                </c:pt>
                <c:pt idx="41">
                  <c:v>0.95261220333672747</c:v>
                </c:pt>
                <c:pt idx="42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F14-4510-B82E-386DB49F1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21568"/>
        <c:axId val="73832320"/>
      </c:scatterChart>
      <c:valAx>
        <c:axId val="7382156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Cumulative Proportion of Population</a:t>
                </a:r>
              </a:p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r>
                  <a:rPr lang="en-US"/>
                  <a:t>Figure 4  Pre-tax Lorenz curve solid.  Simulated post-tax Lorenz curve dashed.</a:t>
                </a:r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crossAx val="73832320"/>
        <c:crosses val="autoZero"/>
        <c:crossBetween val="midCat"/>
      </c:valAx>
      <c:valAx>
        <c:axId val="73832320"/>
        <c:scaling>
          <c:orientation val="minMax"/>
          <c:max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Proportion of Income</a:t>
                </a:r>
              </a:p>
            </c:rich>
          </c:tx>
          <c:overlay val="0"/>
        </c:title>
        <c:numFmt formatCode="#,##0.0" sourceLinked="0"/>
        <c:majorTickMark val="in"/>
        <c:minorTickMark val="none"/>
        <c:tickLblPos val="nextTo"/>
        <c:crossAx val="7382156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 i="0" baseline="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47625</xdr:colOff>
      <xdr:row>9</xdr:row>
      <xdr:rowOff>152398</xdr:rowOff>
    </xdr:from>
    <xdr:to>
      <xdr:col>55</xdr:col>
      <xdr:colOff>342900</xdr:colOff>
      <xdr:row>31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census.gov/data/datasets/time-series/demo/income-poverty/cps-asec-design.html" TargetMode="External"/><Relationship Id="rId1" Type="http://schemas.openxmlformats.org/officeDocument/2006/relationships/hyperlink" Target="https://www2.census.gov/programs-surveys/cps/techdocs/cpsmar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9"/>
  <sheetViews>
    <sheetView tabSelected="1" workbookViewId="0">
      <selection activeCell="BI25" sqref="BI25"/>
    </sheetView>
  </sheetViews>
  <sheetFormatPr defaultRowHeight="15" customHeight="1"/>
  <cols>
    <col min="1" max="1" width="28.28515625" style="1" bestFit="1" customWidth="1"/>
    <col min="2" max="28" width="12.85546875" style="1" bestFit="1" customWidth="1"/>
    <col min="29" max="29" width="16.42578125" style="1" bestFit="1" customWidth="1"/>
    <col min="30" max="30" width="9.140625" style="1"/>
    <col min="31" max="31" width="9.28515625" style="1" bestFit="1" customWidth="1"/>
    <col min="32" max="32" width="12.5703125" style="1" bestFit="1" customWidth="1"/>
    <col min="33" max="34" width="9.140625" style="1"/>
    <col min="35" max="35" width="11.7109375" style="1" bestFit="1" customWidth="1"/>
    <col min="36" max="36" width="10.7109375" style="1" customWidth="1"/>
    <col min="37" max="37" width="11.7109375" style="1" bestFit="1" customWidth="1"/>
    <col min="38" max="39" width="9.140625" style="1"/>
    <col min="40" max="40" width="14.85546875" style="1" bestFit="1" customWidth="1"/>
    <col min="41" max="41" width="9.140625" style="1"/>
    <col min="42" max="42" width="11.7109375" style="1" customWidth="1"/>
    <col min="43" max="43" width="10.7109375" style="1" customWidth="1"/>
    <col min="44" max="16384" width="9.140625" style="1"/>
  </cols>
  <sheetData>
    <row r="1" spans="1:47" ht="3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47" ht="18" customHeight="1">
      <c r="A2" s="73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47" ht="15.95" customHeight="1">
      <c r="A3" s="74" t="s">
        <v>90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47" ht="15.95" customHeight="1">
      <c r="A4" s="51" t="s">
        <v>91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47" ht="15.95" customHeight="1">
      <c r="A5" s="75" t="s">
        <v>92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47" ht="15.95" customHeight="1">
      <c r="A6" s="51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47" ht="15" customHeight="1" thickBot="1">
      <c r="A7" s="2" t="s">
        <v>87</v>
      </c>
      <c r="B7" s="69" t="s">
        <v>3</v>
      </c>
      <c r="C7" s="55"/>
      <c r="D7" s="56"/>
      <c r="E7" s="55" t="s">
        <v>4</v>
      </c>
      <c r="F7" s="55"/>
      <c r="G7" s="56"/>
      <c r="H7" s="55" t="s">
        <v>5</v>
      </c>
      <c r="I7" s="55"/>
      <c r="J7" s="56"/>
      <c r="K7" s="55" t="s">
        <v>6</v>
      </c>
      <c r="L7" s="55"/>
      <c r="M7" s="56"/>
      <c r="N7" s="55" t="s">
        <v>7</v>
      </c>
      <c r="O7" s="55"/>
      <c r="P7" s="56"/>
      <c r="Q7" s="55" t="s">
        <v>8</v>
      </c>
      <c r="R7" s="55"/>
      <c r="S7" s="56"/>
      <c r="T7" s="55" t="s">
        <v>9</v>
      </c>
      <c r="U7" s="55"/>
      <c r="V7" s="56"/>
      <c r="W7" s="55" t="s">
        <v>10</v>
      </c>
      <c r="X7" s="55"/>
      <c r="Y7" s="56"/>
      <c r="Z7" s="55" t="s">
        <v>11</v>
      </c>
      <c r="AA7" s="55"/>
      <c r="AB7" s="56"/>
    </row>
    <row r="8" spans="1:47" ht="15" customHeight="1" thickBot="1">
      <c r="A8" s="3" t="s">
        <v>87</v>
      </c>
      <c r="B8" s="70" t="s">
        <v>12</v>
      </c>
      <c r="C8" s="57" t="s">
        <v>13</v>
      </c>
      <c r="D8" s="58"/>
      <c r="E8" s="53" t="s">
        <v>12</v>
      </c>
      <c r="F8" s="57" t="s">
        <v>13</v>
      </c>
      <c r="G8" s="58"/>
      <c r="H8" s="53" t="s">
        <v>12</v>
      </c>
      <c r="I8" s="57" t="s">
        <v>13</v>
      </c>
      <c r="J8" s="58"/>
      <c r="K8" s="53" t="s">
        <v>12</v>
      </c>
      <c r="L8" s="57" t="s">
        <v>13</v>
      </c>
      <c r="M8" s="58"/>
      <c r="N8" s="53" t="s">
        <v>12</v>
      </c>
      <c r="O8" s="57" t="s">
        <v>13</v>
      </c>
      <c r="P8" s="58"/>
      <c r="Q8" s="53" t="s">
        <v>12</v>
      </c>
      <c r="R8" s="57" t="s">
        <v>13</v>
      </c>
      <c r="S8" s="58"/>
      <c r="T8" s="53" t="s">
        <v>12</v>
      </c>
      <c r="U8" s="57" t="s">
        <v>13</v>
      </c>
      <c r="V8" s="58"/>
      <c r="W8" s="53" t="s">
        <v>12</v>
      </c>
      <c r="X8" s="57" t="s">
        <v>13</v>
      </c>
      <c r="Y8" s="58"/>
      <c r="Z8" s="53" t="s">
        <v>12</v>
      </c>
      <c r="AA8" s="57" t="s">
        <v>13</v>
      </c>
      <c r="AB8" s="58"/>
      <c r="AC8" s="63" t="s">
        <v>85</v>
      </c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5"/>
    </row>
    <row r="9" spans="1:47" ht="24" customHeight="1">
      <c r="A9" s="48" t="s">
        <v>2</v>
      </c>
      <c r="B9" s="71"/>
      <c r="C9" s="47" t="s">
        <v>14</v>
      </c>
      <c r="D9" s="47" t="s">
        <v>15</v>
      </c>
      <c r="E9" s="54"/>
      <c r="F9" s="47" t="s">
        <v>14</v>
      </c>
      <c r="G9" s="47" t="s">
        <v>15</v>
      </c>
      <c r="H9" s="54"/>
      <c r="I9" s="47" t="s">
        <v>14</v>
      </c>
      <c r="J9" s="47" t="s">
        <v>15</v>
      </c>
      <c r="K9" s="54"/>
      <c r="L9" s="47" t="s">
        <v>14</v>
      </c>
      <c r="M9" s="47" t="s">
        <v>15</v>
      </c>
      <c r="N9" s="54"/>
      <c r="O9" s="47" t="s">
        <v>14</v>
      </c>
      <c r="P9" s="47" t="s">
        <v>15</v>
      </c>
      <c r="Q9" s="54"/>
      <c r="R9" s="47" t="s">
        <v>14</v>
      </c>
      <c r="S9" s="47" t="s">
        <v>15</v>
      </c>
      <c r="T9" s="54"/>
      <c r="U9" s="47" t="s">
        <v>14</v>
      </c>
      <c r="V9" s="47" t="s">
        <v>15</v>
      </c>
      <c r="W9" s="54"/>
      <c r="X9" s="47" t="s">
        <v>14</v>
      </c>
      <c r="Y9" s="47" t="s">
        <v>15</v>
      </c>
      <c r="Z9" s="54"/>
      <c r="AA9" s="47" t="s">
        <v>14</v>
      </c>
      <c r="AB9" s="47" t="s">
        <v>15</v>
      </c>
      <c r="AC9" s="66" t="s">
        <v>16</v>
      </c>
      <c r="AD9" s="67"/>
      <c r="AE9" s="67"/>
      <c r="AF9" s="67"/>
      <c r="AG9" s="67"/>
      <c r="AH9" s="67"/>
      <c r="AI9" s="67"/>
      <c r="AJ9" s="68"/>
      <c r="AK9" s="66" t="s">
        <v>17</v>
      </c>
      <c r="AL9" s="68"/>
      <c r="AM9" s="66" t="s">
        <v>18</v>
      </c>
      <c r="AN9" s="67"/>
      <c r="AO9" s="67"/>
      <c r="AP9" s="67"/>
      <c r="AQ9" s="68"/>
    </row>
    <row r="10" spans="1:47" ht="15" customHeight="1" thickBot="1">
      <c r="A10" s="4" t="s">
        <v>88</v>
      </c>
      <c r="B10" s="5">
        <v>127669</v>
      </c>
      <c r="C10" s="5">
        <v>87643</v>
      </c>
      <c r="D10" s="5">
        <v>570</v>
      </c>
      <c r="E10" s="5">
        <v>101974</v>
      </c>
      <c r="F10" s="5">
        <v>91246</v>
      </c>
      <c r="G10" s="5">
        <v>631</v>
      </c>
      <c r="H10" s="5">
        <v>100113</v>
      </c>
      <c r="I10" s="5">
        <v>91519</v>
      </c>
      <c r="J10" s="5">
        <v>642</v>
      </c>
      <c r="K10" s="5">
        <v>84706</v>
      </c>
      <c r="L10" s="5">
        <v>95759</v>
      </c>
      <c r="M10" s="5">
        <v>706</v>
      </c>
      <c r="N10" s="5">
        <v>17813</v>
      </c>
      <c r="O10" s="5">
        <v>58377</v>
      </c>
      <c r="P10" s="5">
        <v>793</v>
      </c>
      <c r="Q10" s="5">
        <v>17019</v>
      </c>
      <c r="R10" s="5">
        <v>58029</v>
      </c>
      <c r="S10" s="5">
        <v>821</v>
      </c>
      <c r="T10" s="5">
        <v>7124</v>
      </c>
      <c r="U10" s="5">
        <v>113909</v>
      </c>
      <c r="V10" s="5">
        <v>2549</v>
      </c>
      <c r="W10" s="5">
        <v>6750</v>
      </c>
      <c r="X10" s="5">
        <v>114413</v>
      </c>
      <c r="Y10" s="5">
        <v>2633</v>
      </c>
      <c r="Z10" s="5">
        <v>17336</v>
      </c>
      <c r="AA10" s="5">
        <v>67663</v>
      </c>
      <c r="AB10" s="5">
        <v>919</v>
      </c>
      <c r="AC10" s="6" t="s">
        <v>19</v>
      </c>
      <c r="AD10" s="7" t="s">
        <v>20</v>
      </c>
      <c r="AE10" s="7" t="s">
        <v>21</v>
      </c>
      <c r="AF10" s="7" t="s">
        <v>22</v>
      </c>
      <c r="AG10" s="7" t="s">
        <v>23</v>
      </c>
      <c r="AH10" s="7" t="s">
        <v>24</v>
      </c>
      <c r="AI10" s="7" t="s">
        <v>25</v>
      </c>
      <c r="AJ10" s="8" t="s">
        <v>26</v>
      </c>
      <c r="AK10" s="6" t="s">
        <v>86</v>
      </c>
      <c r="AL10" s="8" t="s">
        <v>27</v>
      </c>
      <c r="AM10" s="6" t="s">
        <v>28</v>
      </c>
      <c r="AN10" s="7" t="s">
        <v>29</v>
      </c>
      <c r="AO10" s="7" t="s">
        <v>30</v>
      </c>
      <c r="AP10" s="7" t="s">
        <v>25</v>
      </c>
      <c r="AQ10" s="8" t="s">
        <v>26</v>
      </c>
    </row>
    <row r="11" spans="1:47" ht="15" customHeight="1">
      <c r="A11" s="9" t="s">
        <v>31</v>
      </c>
      <c r="B11" s="5">
        <v>4371</v>
      </c>
      <c r="C11" s="5">
        <v>1128</v>
      </c>
      <c r="D11" s="5">
        <v>46</v>
      </c>
      <c r="E11" s="5">
        <v>2815</v>
      </c>
      <c r="F11" s="5">
        <v>1173</v>
      </c>
      <c r="G11" s="5">
        <v>61</v>
      </c>
      <c r="H11" s="5">
        <v>2739</v>
      </c>
      <c r="I11" s="5">
        <v>1147</v>
      </c>
      <c r="J11" s="5">
        <v>61</v>
      </c>
      <c r="K11" s="5">
        <v>2154</v>
      </c>
      <c r="L11" s="5">
        <v>1155</v>
      </c>
      <c r="M11" s="5">
        <v>75</v>
      </c>
      <c r="N11" s="5">
        <v>1215</v>
      </c>
      <c r="O11" s="5">
        <v>1165</v>
      </c>
      <c r="P11" s="5">
        <v>79</v>
      </c>
      <c r="Q11" s="5">
        <v>1186</v>
      </c>
      <c r="R11" s="5">
        <v>1138</v>
      </c>
      <c r="S11" s="5">
        <v>79</v>
      </c>
      <c r="T11" s="5">
        <v>295</v>
      </c>
      <c r="U11" s="5">
        <v>739</v>
      </c>
      <c r="V11" s="5">
        <v>166</v>
      </c>
      <c r="W11" s="5">
        <v>280</v>
      </c>
      <c r="X11" s="5">
        <v>656</v>
      </c>
      <c r="Y11" s="5">
        <v>170</v>
      </c>
      <c r="Z11" s="5">
        <v>676</v>
      </c>
      <c r="AA11" s="5">
        <v>1171</v>
      </c>
      <c r="AB11" s="5">
        <v>90</v>
      </c>
      <c r="AC11" s="10" t="s">
        <v>31</v>
      </c>
      <c r="AD11" s="11">
        <f>B11</f>
        <v>4371</v>
      </c>
      <c r="AE11" s="12">
        <f>C11</f>
        <v>1128</v>
      </c>
      <c r="AF11" s="12">
        <f t="shared" ref="AF11:AF52" si="0">AD11*AE11</f>
        <v>4930488</v>
      </c>
      <c r="AG11" s="13">
        <f>SUM(AD$11:AD11)/AD$53</f>
        <v>3.423670400250646E-2</v>
      </c>
      <c r="AH11" s="13">
        <f>SUM(AF$11:AF11)/AF$53</f>
        <v>4.4064073900880875E-4</v>
      </c>
      <c r="AI11" s="12">
        <f>AF11*AG11</f>
        <v>168803.65824391006</v>
      </c>
      <c r="AJ11" s="14">
        <f>AG11*AH11</f>
        <v>1.5086086552890286E-5</v>
      </c>
      <c r="AK11" s="15">
        <f t="shared" ref="AK11:AK52" si="1">$AF$57*AE11-$AF$58</f>
        <v>-30683.73550168403</v>
      </c>
      <c r="AL11" s="16">
        <f t="shared" ref="AL11:AL52" si="2">AK11/AE11</f>
        <v>-27.201893175251801</v>
      </c>
      <c r="AM11" s="15">
        <f t="shared" ref="AM11:AM52" si="3">AE11-AK11</f>
        <v>31811.73550168403</v>
      </c>
      <c r="AN11" s="12">
        <f t="shared" ref="AN11:AN52" si="4">AD11*AM11</f>
        <v>139049095.8778609</v>
      </c>
      <c r="AO11" s="13">
        <f>SUM(AN$11:AN11)/AN$53</f>
        <v>1.4508342678739065E-2</v>
      </c>
      <c r="AP11" s="12">
        <f>AN11*AG11</f>
        <v>4760582.7373864651</v>
      </c>
      <c r="AQ11" s="14">
        <f>AG11*AO11</f>
        <v>4.9671783385892107E-4</v>
      </c>
      <c r="AS11" s="13">
        <v>0</v>
      </c>
      <c r="AT11" s="13">
        <v>0</v>
      </c>
      <c r="AU11" s="13">
        <v>0</v>
      </c>
    </row>
    <row r="12" spans="1:47" ht="15" customHeight="1">
      <c r="A12" s="9" t="s">
        <v>32</v>
      </c>
      <c r="B12" s="5">
        <v>3295</v>
      </c>
      <c r="C12" s="5">
        <v>7933</v>
      </c>
      <c r="D12" s="5">
        <v>45</v>
      </c>
      <c r="E12" s="5">
        <v>2196</v>
      </c>
      <c r="F12" s="5">
        <v>7882</v>
      </c>
      <c r="G12" s="5">
        <v>56</v>
      </c>
      <c r="H12" s="5">
        <v>2154</v>
      </c>
      <c r="I12" s="5">
        <v>7881</v>
      </c>
      <c r="J12" s="5">
        <v>57</v>
      </c>
      <c r="K12" s="5">
        <v>1673</v>
      </c>
      <c r="L12" s="5">
        <v>7897</v>
      </c>
      <c r="M12" s="5">
        <v>65</v>
      </c>
      <c r="N12" s="5">
        <v>903</v>
      </c>
      <c r="O12" s="5">
        <v>8113</v>
      </c>
      <c r="P12" s="5">
        <v>67</v>
      </c>
      <c r="Q12" s="5">
        <v>883</v>
      </c>
      <c r="R12" s="5">
        <v>8115</v>
      </c>
      <c r="S12" s="5">
        <v>69</v>
      </c>
      <c r="T12" s="5">
        <v>112</v>
      </c>
      <c r="U12" s="5">
        <v>7660</v>
      </c>
      <c r="V12" s="5">
        <v>204</v>
      </c>
      <c r="W12" s="5">
        <v>107</v>
      </c>
      <c r="X12" s="5">
        <v>7662</v>
      </c>
      <c r="Y12" s="5">
        <v>211</v>
      </c>
      <c r="Z12" s="5">
        <v>557</v>
      </c>
      <c r="AA12" s="5">
        <v>7800</v>
      </c>
      <c r="AB12" s="5">
        <v>91</v>
      </c>
      <c r="AC12" s="10" t="s">
        <v>32</v>
      </c>
      <c r="AD12" s="11">
        <f t="shared" ref="AD12:AD52" si="5">B12</f>
        <v>3295</v>
      </c>
      <c r="AE12" s="12">
        <f t="shared" ref="AE12:AE52" si="6">C12</f>
        <v>7933</v>
      </c>
      <c r="AF12" s="12">
        <f t="shared" si="0"/>
        <v>26139235</v>
      </c>
      <c r="AG12" s="13">
        <f>SUM(AD$11:AD12)/AD$53</f>
        <v>6.0045429623247437E-2</v>
      </c>
      <c r="AH12" s="13">
        <f>SUM(AF$11:AF12)/AF$53</f>
        <v>2.7767202158323848E-3</v>
      </c>
      <c r="AI12" s="12">
        <f t="shared" ref="AI12:AI52" si="7">AF12*(AG12+AG11)</f>
        <v>2464462.8471449832</v>
      </c>
      <c r="AJ12" s="14">
        <f t="shared" ref="AJ12:AJ52" si="8">(AG12-AG11)*(AH12+AH11)</f>
        <v>8.3035986106381576E-5</v>
      </c>
      <c r="AK12" s="15">
        <f t="shared" si="1"/>
        <v>-27281.23550168403</v>
      </c>
      <c r="AL12" s="16">
        <f t="shared" si="2"/>
        <v>-3.4389556916278874</v>
      </c>
      <c r="AM12" s="15">
        <f t="shared" si="3"/>
        <v>35214.23550168403</v>
      </c>
      <c r="AN12" s="12">
        <f t="shared" si="4"/>
        <v>116030905.97804888</v>
      </c>
      <c r="AO12" s="13">
        <f>SUM(AN$11:AN12)/AN$53</f>
        <v>2.661497404247536E-2</v>
      </c>
      <c r="AP12" s="12">
        <f t="shared" ref="AP12:AP52" si="9">AN12*(AG12+AG11)</f>
        <v>10939641.38213969</v>
      </c>
      <c r="AQ12" s="14">
        <f t="shared" ref="AQ12:AQ52" si="10">(AG12-AG11)*(AO12+AO11)</f>
        <v>1.0613403978726526E-3</v>
      </c>
      <c r="AS12" s="13">
        <f t="shared" ref="AS12:AS53" si="11">AG11</f>
        <v>3.423670400250646E-2</v>
      </c>
      <c r="AT12" s="13">
        <f t="shared" ref="AT12:AT53" si="12">AH11</f>
        <v>4.4064073900880875E-4</v>
      </c>
      <c r="AU12" s="13">
        <f t="shared" ref="AU12:AU53" si="13">AO11</f>
        <v>1.4508342678739065E-2</v>
      </c>
    </row>
    <row r="13" spans="1:47" ht="15" customHeight="1">
      <c r="A13" s="9" t="s">
        <v>33</v>
      </c>
      <c r="B13" s="5">
        <v>5825</v>
      </c>
      <c r="C13" s="5">
        <v>12319</v>
      </c>
      <c r="D13" s="5">
        <v>36</v>
      </c>
      <c r="E13" s="5">
        <v>4254</v>
      </c>
      <c r="F13" s="5">
        <v>12338</v>
      </c>
      <c r="G13" s="5">
        <v>40</v>
      </c>
      <c r="H13" s="5">
        <v>4142</v>
      </c>
      <c r="I13" s="5">
        <v>12341</v>
      </c>
      <c r="J13" s="5">
        <v>40</v>
      </c>
      <c r="K13" s="5">
        <v>3367</v>
      </c>
      <c r="L13" s="5">
        <v>12390</v>
      </c>
      <c r="M13" s="5">
        <v>45</v>
      </c>
      <c r="N13" s="5">
        <v>1335</v>
      </c>
      <c r="O13" s="5">
        <v>12280</v>
      </c>
      <c r="P13" s="5">
        <v>61</v>
      </c>
      <c r="Q13" s="5">
        <v>1274</v>
      </c>
      <c r="R13" s="5">
        <v>12288</v>
      </c>
      <c r="S13" s="5">
        <v>61</v>
      </c>
      <c r="T13" s="5">
        <v>185</v>
      </c>
      <c r="U13" s="5">
        <v>12049</v>
      </c>
      <c r="V13" s="5">
        <v>153</v>
      </c>
      <c r="W13" s="5">
        <v>172</v>
      </c>
      <c r="X13" s="5">
        <v>12041</v>
      </c>
      <c r="Y13" s="5">
        <v>165</v>
      </c>
      <c r="Z13" s="5">
        <v>884</v>
      </c>
      <c r="AA13" s="5">
        <v>12098</v>
      </c>
      <c r="AB13" s="5">
        <v>79</v>
      </c>
      <c r="AC13" s="10" t="s">
        <v>33</v>
      </c>
      <c r="AD13" s="11">
        <f t="shared" si="5"/>
        <v>5825</v>
      </c>
      <c r="AE13" s="12">
        <f t="shared" si="6"/>
        <v>12319</v>
      </c>
      <c r="AF13" s="12">
        <f t="shared" si="0"/>
        <v>71758175</v>
      </c>
      <c r="AG13" s="13">
        <f>SUM(AD$11:AD13)/AD$53</f>
        <v>0.105670870212266</v>
      </c>
      <c r="AH13" s="13">
        <f>SUM(AF$11:AF13)/AF$53</f>
        <v>9.1897923624278989E-3</v>
      </c>
      <c r="AI13" s="12">
        <f t="shared" si="7"/>
        <v>11891499.243949246</v>
      </c>
      <c r="AJ13" s="14">
        <f t="shared" si="8"/>
        <v>5.4597740869715783E-4</v>
      </c>
      <c r="AK13" s="15">
        <f t="shared" si="1"/>
        <v>-25088.23550168403</v>
      </c>
      <c r="AL13" s="16">
        <f t="shared" si="2"/>
        <v>-2.0365480559853908</v>
      </c>
      <c r="AM13" s="15">
        <f t="shared" si="3"/>
        <v>37407.23550168403</v>
      </c>
      <c r="AN13" s="12">
        <f t="shared" si="4"/>
        <v>217897146.79730949</v>
      </c>
      <c r="AO13" s="13">
        <f>SUM(AN$11:AN13)/AN$53</f>
        <v>4.9350299680491365E-2</v>
      </c>
      <c r="AP13" s="12">
        <f t="shared" si="9"/>
        <v>36109108.911965825</v>
      </c>
      <c r="AQ13" s="14">
        <f t="shared" si="10"/>
        <v>3.465949083075751E-3</v>
      </c>
      <c r="AS13" s="13">
        <f t="shared" si="11"/>
        <v>6.0045429623247437E-2</v>
      </c>
      <c r="AT13" s="13">
        <f t="shared" si="12"/>
        <v>2.7767202158323848E-3</v>
      </c>
      <c r="AU13" s="13">
        <f t="shared" si="13"/>
        <v>2.661497404247536E-2</v>
      </c>
    </row>
    <row r="14" spans="1:47" ht="15" customHeight="1">
      <c r="A14" s="9" t="s">
        <v>34</v>
      </c>
      <c r="B14" s="5">
        <v>6047</v>
      </c>
      <c r="C14" s="5">
        <v>17260</v>
      </c>
      <c r="D14" s="5">
        <v>33</v>
      </c>
      <c r="E14" s="5">
        <v>4574</v>
      </c>
      <c r="F14" s="5">
        <v>17282</v>
      </c>
      <c r="G14" s="5">
        <v>40</v>
      </c>
      <c r="H14" s="5">
        <v>4494</v>
      </c>
      <c r="I14" s="5">
        <v>17286</v>
      </c>
      <c r="J14" s="5">
        <v>41</v>
      </c>
      <c r="K14" s="5">
        <v>3675</v>
      </c>
      <c r="L14" s="5">
        <v>17302</v>
      </c>
      <c r="M14" s="5">
        <v>46</v>
      </c>
      <c r="N14" s="5">
        <v>1205</v>
      </c>
      <c r="O14" s="5">
        <v>17144</v>
      </c>
      <c r="P14" s="5">
        <v>64</v>
      </c>
      <c r="Q14" s="5">
        <v>1163</v>
      </c>
      <c r="R14" s="5">
        <v>17130</v>
      </c>
      <c r="S14" s="5">
        <v>65</v>
      </c>
      <c r="T14" s="5">
        <v>220</v>
      </c>
      <c r="U14" s="5">
        <v>17393</v>
      </c>
      <c r="V14" s="5">
        <v>120</v>
      </c>
      <c r="W14" s="5">
        <v>214</v>
      </c>
      <c r="X14" s="5">
        <v>17427</v>
      </c>
      <c r="Y14" s="5">
        <v>122</v>
      </c>
      <c r="Z14" s="5">
        <v>904</v>
      </c>
      <c r="AA14" s="5">
        <v>17198</v>
      </c>
      <c r="AB14" s="5">
        <v>68</v>
      </c>
      <c r="AC14" s="10" t="s">
        <v>34</v>
      </c>
      <c r="AD14" s="11">
        <f t="shared" si="5"/>
        <v>6047</v>
      </c>
      <c r="AE14" s="12">
        <f t="shared" si="6"/>
        <v>17260</v>
      </c>
      <c r="AF14" s="12">
        <f t="shared" si="0"/>
        <v>104371220</v>
      </c>
      <c r="AG14" s="13">
        <f>SUM(AD$11:AD14)/AD$53</f>
        <v>0.15303516879454845</v>
      </c>
      <c r="AH14" s="13">
        <f>SUM(AF$11:AF14)/AF$53</f>
        <v>1.8517512359322925E-2</v>
      </c>
      <c r="AI14" s="12">
        <f t="shared" si="7"/>
        <v>27001464.912508812</v>
      </c>
      <c r="AJ14" s="14">
        <f t="shared" si="8"/>
        <v>1.3123370537512905E-3</v>
      </c>
      <c r="AK14" s="15">
        <f t="shared" si="1"/>
        <v>-22617.73550168403</v>
      </c>
      <c r="AL14" s="16">
        <f t="shared" si="2"/>
        <v>-1.3104134126120528</v>
      </c>
      <c r="AM14" s="15">
        <f t="shared" si="3"/>
        <v>39877.73550168403</v>
      </c>
      <c r="AN14" s="12">
        <f t="shared" si="4"/>
        <v>241140666.57868332</v>
      </c>
      <c r="AO14" s="13">
        <f>SUM(AN$11:AN14)/AN$53</f>
        <v>7.4510847488556117E-2</v>
      </c>
      <c r="AP14" s="12">
        <f t="shared" si="9"/>
        <v>62384546.694034077</v>
      </c>
      <c r="AQ14" s="14">
        <f t="shared" si="10"/>
        <v>5.8665963572587946E-3</v>
      </c>
      <c r="AS14" s="13">
        <f t="shared" si="11"/>
        <v>0.105670870212266</v>
      </c>
      <c r="AT14" s="13">
        <f t="shared" si="12"/>
        <v>9.1897923624278989E-3</v>
      </c>
      <c r="AU14" s="13">
        <f t="shared" si="13"/>
        <v>4.9350299680491365E-2</v>
      </c>
    </row>
    <row r="15" spans="1:47" ht="15" customHeight="1">
      <c r="A15" s="9" t="s">
        <v>35</v>
      </c>
      <c r="B15" s="5">
        <v>6097</v>
      </c>
      <c r="C15" s="5">
        <v>22224</v>
      </c>
      <c r="D15" s="5">
        <v>32</v>
      </c>
      <c r="E15" s="5">
        <v>4682</v>
      </c>
      <c r="F15" s="5">
        <v>22281</v>
      </c>
      <c r="G15" s="5">
        <v>37</v>
      </c>
      <c r="H15" s="5">
        <v>4579</v>
      </c>
      <c r="I15" s="5">
        <v>22279</v>
      </c>
      <c r="J15" s="5">
        <v>37</v>
      </c>
      <c r="K15" s="5">
        <v>3682</v>
      </c>
      <c r="L15" s="5">
        <v>22341</v>
      </c>
      <c r="M15" s="5">
        <v>45</v>
      </c>
      <c r="N15" s="5">
        <v>1122</v>
      </c>
      <c r="O15" s="5">
        <v>22110</v>
      </c>
      <c r="P15" s="5">
        <v>74</v>
      </c>
      <c r="Q15" s="5">
        <v>1070</v>
      </c>
      <c r="R15" s="5">
        <v>22081</v>
      </c>
      <c r="S15" s="5">
        <v>76</v>
      </c>
      <c r="T15" s="5">
        <v>236</v>
      </c>
      <c r="U15" s="5">
        <v>21864</v>
      </c>
      <c r="V15" s="5">
        <v>133</v>
      </c>
      <c r="W15" s="5">
        <v>217</v>
      </c>
      <c r="X15" s="5">
        <v>21855</v>
      </c>
      <c r="Y15" s="5">
        <v>143</v>
      </c>
      <c r="Z15" s="5">
        <v>1022</v>
      </c>
      <c r="AA15" s="5">
        <v>22009</v>
      </c>
      <c r="AB15" s="5">
        <v>71</v>
      </c>
      <c r="AC15" s="10" t="s">
        <v>35</v>
      </c>
      <c r="AD15" s="11">
        <f t="shared" si="5"/>
        <v>6097</v>
      </c>
      <c r="AE15" s="12">
        <f t="shared" si="6"/>
        <v>22224</v>
      </c>
      <c r="AF15" s="12">
        <f t="shared" si="0"/>
        <v>135499728</v>
      </c>
      <c r="AG15" s="13">
        <f>SUM(AD$11:AD15)/AD$53</f>
        <v>0.20079110205999842</v>
      </c>
      <c r="AH15" s="13">
        <f>SUM(AF$11:AF15)/AF$53</f>
        <v>3.062720622358394E-2</v>
      </c>
      <c r="AI15" s="12">
        <f t="shared" si="7"/>
        <v>47943363.460045427</v>
      </c>
      <c r="AJ15" s="14">
        <f t="shared" si="8"/>
        <v>2.3469519009946191E-3</v>
      </c>
      <c r="AK15" s="15">
        <f t="shared" si="1"/>
        <v>-20135.73550168403</v>
      </c>
      <c r="AL15" s="16">
        <f t="shared" si="2"/>
        <v>-0.90603561472660321</v>
      </c>
      <c r="AM15" s="15">
        <f t="shared" si="3"/>
        <v>42359.73550168403</v>
      </c>
      <c r="AN15" s="12">
        <f t="shared" si="4"/>
        <v>258267307.35376754</v>
      </c>
      <c r="AO15" s="13">
        <f>SUM(AN$11:AN15)/AN$53</f>
        <v>0.10145838407013183</v>
      </c>
      <c r="AP15" s="12">
        <f t="shared" si="9"/>
        <v>91381758.244628668</v>
      </c>
      <c r="AQ15" s="14">
        <f t="shared" si="10"/>
        <v>8.4035748790892133E-3</v>
      </c>
      <c r="AS15" s="13">
        <f t="shared" si="11"/>
        <v>0.15303516879454845</v>
      </c>
      <c r="AT15" s="13">
        <f t="shared" si="12"/>
        <v>1.8517512359322925E-2</v>
      </c>
      <c r="AU15" s="13">
        <f t="shared" si="13"/>
        <v>7.4510847488556117E-2</v>
      </c>
    </row>
    <row r="16" spans="1:47" ht="15" customHeight="1">
      <c r="A16" s="9" t="s">
        <v>36</v>
      </c>
      <c r="B16" s="5">
        <v>5738</v>
      </c>
      <c r="C16" s="5">
        <v>27038</v>
      </c>
      <c r="D16" s="5">
        <v>34</v>
      </c>
      <c r="E16" s="5">
        <v>4447</v>
      </c>
      <c r="F16" s="5">
        <v>27073</v>
      </c>
      <c r="G16" s="5">
        <v>39</v>
      </c>
      <c r="H16" s="5">
        <v>4333</v>
      </c>
      <c r="I16" s="5">
        <v>27082</v>
      </c>
      <c r="J16" s="5">
        <v>39</v>
      </c>
      <c r="K16" s="5">
        <v>3464</v>
      </c>
      <c r="L16" s="5">
        <v>27155</v>
      </c>
      <c r="M16" s="5">
        <v>44</v>
      </c>
      <c r="N16" s="5">
        <v>1003</v>
      </c>
      <c r="O16" s="5">
        <v>26888</v>
      </c>
      <c r="P16" s="5">
        <v>69</v>
      </c>
      <c r="Q16" s="5">
        <v>963</v>
      </c>
      <c r="R16" s="5">
        <v>26913</v>
      </c>
      <c r="S16" s="5">
        <v>70</v>
      </c>
      <c r="T16" s="5">
        <v>235</v>
      </c>
      <c r="U16" s="5">
        <v>26808</v>
      </c>
      <c r="V16" s="5">
        <v>153</v>
      </c>
      <c r="W16" s="5">
        <v>215</v>
      </c>
      <c r="X16" s="5">
        <v>26829</v>
      </c>
      <c r="Y16" s="5">
        <v>157</v>
      </c>
      <c r="Z16" s="5">
        <v>980</v>
      </c>
      <c r="AA16" s="5">
        <v>26767</v>
      </c>
      <c r="AB16" s="5">
        <v>69</v>
      </c>
      <c r="AC16" s="10" t="s">
        <v>36</v>
      </c>
      <c r="AD16" s="11">
        <f t="shared" si="5"/>
        <v>5738</v>
      </c>
      <c r="AE16" s="12">
        <f t="shared" si="6"/>
        <v>27038</v>
      </c>
      <c r="AF16" s="12">
        <f t="shared" si="0"/>
        <v>155144044</v>
      </c>
      <c r="AG16" s="13">
        <f>SUM(AD$11:AD16)/AD$53</f>
        <v>0.24573509830030549</v>
      </c>
      <c r="AH16" s="13">
        <f>SUM(AF$11:AF16)/AF$53</f>
        <v>4.4492524666905404E-2</v>
      </c>
      <c r="AI16" s="12">
        <f t="shared" si="7"/>
        <v>69275880.475851804</v>
      </c>
      <c r="AJ16" s="14">
        <f t="shared" si="8"/>
        <v>3.3761809027150315E-3</v>
      </c>
      <c r="AK16" s="15">
        <f t="shared" si="1"/>
        <v>-17728.73550168403</v>
      </c>
      <c r="AL16" s="16">
        <f t="shared" si="2"/>
        <v>-0.65569700058007363</v>
      </c>
      <c r="AM16" s="15">
        <f t="shared" si="3"/>
        <v>44766.73550168403</v>
      </c>
      <c r="AN16" s="12">
        <f t="shared" si="4"/>
        <v>256871528.30866295</v>
      </c>
      <c r="AO16" s="13">
        <f>SUM(AN$11:AN16)/AN$53</f>
        <v>0.12826028546751356</v>
      </c>
      <c r="AP16" s="12">
        <f t="shared" si="9"/>
        <v>114699867.5164115</v>
      </c>
      <c r="AQ16" s="14">
        <f t="shared" si="10"/>
        <v>1.0324475020028276E-2</v>
      </c>
      <c r="AS16" s="13">
        <f t="shared" si="11"/>
        <v>0.20079110205999842</v>
      </c>
      <c r="AT16" s="13">
        <f t="shared" si="12"/>
        <v>3.062720622358394E-2</v>
      </c>
      <c r="AU16" s="13">
        <f t="shared" si="13"/>
        <v>0.10145838407013183</v>
      </c>
    </row>
    <row r="17" spans="1:47" ht="15" customHeight="1">
      <c r="A17" s="9" t="s">
        <v>37</v>
      </c>
      <c r="B17" s="5">
        <v>6100</v>
      </c>
      <c r="C17" s="5">
        <v>32018</v>
      </c>
      <c r="D17" s="5">
        <v>34</v>
      </c>
      <c r="E17" s="5">
        <v>4676</v>
      </c>
      <c r="F17" s="5">
        <v>32052</v>
      </c>
      <c r="G17" s="5">
        <v>40</v>
      </c>
      <c r="H17" s="5">
        <v>4575</v>
      </c>
      <c r="I17" s="5">
        <v>32052</v>
      </c>
      <c r="J17" s="5">
        <v>40</v>
      </c>
      <c r="K17" s="5">
        <v>3691</v>
      </c>
      <c r="L17" s="5">
        <v>32100</v>
      </c>
      <c r="M17" s="5">
        <v>49</v>
      </c>
      <c r="N17" s="5">
        <v>1139</v>
      </c>
      <c r="O17" s="5">
        <v>31900</v>
      </c>
      <c r="P17" s="5">
        <v>64</v>
      </c>
      <c r="Q17" s="5">
        <v>1103</v>
      </c>
      <c r="R17" s="5">
        <v>31927</v>
      </c>
      <c r="S17" s="5">
        <v>66</v>
      </c>
      <c r="T17" s="5">
        <v>228</v>
      </c>
      <c r="U17" s="5">
        <v>31979</v>
      </c>
      <c r="V17" s="5">
        <v>171</v>
      </c>
      <c r="W17" s="5">
        <v>206</v>
      </c>
      <c r="X17" s="5">
        <v>31976</v>
      </c>
      <c r="Y17" s="5">
        <v>184</v>
      </c>
      <c r="Z17" s="5">
        <v>1001</v>
      </c>
      <c r="AA17" s="5">
        <v>31872</v>
      </c>
      <c r="AB17" s="5">
        <v>70</v>
      </c>
      <c r="AC17" s="10" t="s">
        <v>37</v>
      </c>
      <c r="AD17" s="11">
        <f t="shared" si="5"/>
        <v>6100</v>
      </c>
      <c r="AE17" s="12">
        <f t="shared" si="6"/>
        <v>32018</v>
      </c>
      <c r="AF17" s="12">
        <f t="shared" si="0"/>
        <v>195309800</v>
      </c>
      <c r="AG17" s="13">
        <f>SUM(AD$11:AD17)/AD$53</f>
        <v>0.29351452964674551</v>
      </c>
      <c r="AH17" s="13">
        <f>SUM(AF$11:AF17)/AF$53</f>
        <v>6.1947481378626969E-2</v>
      </c>
      <c r="AI17" s="12">
        <f t="shared" si="7"/>
        <v>105320736.98441294</v>
      </c>
      <c r="AJ17" s="14">
        <f t="shared" si="8"/>
        <v>5.0856429613671756E-3</v>
      </c>
      <c r="AK17" s="15">
        <f t="shared" si="1"/>
        <v>-15238.73550168403</v>
      </c>
      <c r="AL17" s="16">
        <f t="shared" si="2"/>
        <v>-0.47594276662140139</v>
      </c>
      <c r="AM17" s="15">
        <f t="shared" si="3"/>
        <v>47256.73550168403</v>
      </c>
      <c r="AN17" s="12">
        <f t="shared" si="4"/>
        <v>288266086.56027257</v>
      </c>
      <c r="AO17" s="13">
        <f>SUM(AN$11:AN17)/AN$53</f>
        <v>0.15833788604500412</v>
      </c>
      <c r="AP17" s="12">
        <f t="shared" si="9"/>
        <v>155447379.9273794</v>
      </c>
      <c r="AQ17" s="14">
        <f t="shared" si="10"/>
        <v>1.3693497659797582E-2</v>
      </c>
      <c r="AS17" s="13">
        <f t="shared" si="11"/>
        <v>0.24573509830030549</v>
      </c>
      <c r="AT17" s="13">
        <f t="shared" si="12"/>
        <v>4.4492524666905404E-2</v>
      </c>
      <c r="AU17" s="13">
        <f t="shared" si="13"/>
        <v>0.12826028546751356</v>
      </c>
    </row>
    <row r="18" spans="1:47" ht="15" customHeight="1">
      <c r="A18" s="9" t="s">
        <v>38</v>
      </c>
      <c r="B18" s="5">
        <v>5720</v>
      </c>
      <c r="C18" s="5">
        <v>37060</v>
      </c>
      <c r="D18" s="5">
        <v>36</v>
      </c>
      <c r="E18" s="5">
        <v>4429</v>
      </c>
      <c r="F18" s="5">
        <v>37140</v>
      </c>
      <c r="G18" s="5">
        <v>40</v>
      </c>
      <c r="H18" s="5">
        <v>4354</v>
      </c>
      <c r="I18" s="5">
        <v>37142</v>
      </c>
      <c r="J18" s="5">
        <v>41</v>
      </c>
      <c r="K18" s="5">
        <v>3529</v>
      </c>
      <c r="L18" s="5">
        <v>37181</v>
      </c>
      <c r="M18" s="5">
        <v>46</v>
      </c>
      <c r="N18" s="5">
        <v>985</v>
      </c>
      <c r="O18" s="5">
        <v>36819</v>
      </c>
      <c r="P18" s="5">
        <v>77</v>
      </c>
      <c r="Q18" s="5">
        <v>948</v>
      </c>
      <c r="R18" s="5">
        <v>36784</v>
      </c>
      <c r="S18" s="5">
        <v>77</v>
      </c>
      <c r="T18" s="5">
        <v>228</v>
      </c>
      <c r="U18" s="5">
        <v>36821</v>
      </c>
      <c r="V18" s="5">
        <v>165</v>
      </c>
      <c r="W18" s="5">
        <v>218</v>
      </c>
      <c r="X18" s="5">
        <v>36790</v>
      </c>
      <c r="Y18" s="5">
        <v>170</v>
      </c>
      <c r="Z18" s="5">
        <v>937</v>
      </c>
      <c r="AA18" s="5">
        <v>36924</v>
      </c>
      <c r="AB18" s="5">
        <v>70</v>
      </c>
      <c r="AC18" s="10" t="s">
        <v>38</v>
      </c>
      <c r="AD18" s="11">
        <f t="shared" si="5"/>
        <v>5720</v>
      </c>
      <c r="AE18" s="12">
        <f t="shared" si="6"/>
        <v>37060</v>
      </c>
      <c r="AF18" s="12">
        <f t="shared" si="0"/>
        <v>211983200</v>
      </c>
      <c r="AG18" s="13">
        <f>SUM(AD$11:AD18)/AD$53</f>
        <v>0.33831753740111226</v>
      </c>
      <c r="AH18" s="13">
        <f>SUM(AF$11:AF18)/AF$53</f>
        <v>8.0892550082871273E-2</v>
      </c>
      <c r="AI18" s="12">
        <f t="shared" si="7"/>
        <v>133937783.43541944</v>
      </c>
      <c r="AJ18" s="14">
        <f t="shared" si="8"/>
        <v>6.3996630372034945E-3</v>
      </c>
      <c r="AK18" s="15">
        <f t="shared" si="1"/>
        <v>-12717.73550168403</v>
      </c>
      <c r="AL18" s="16">
        <f t="shared" si="2"/>
        <v>-0.34316609556621774</v>
      </c>
      <c r="AM18" s="15">
        <f t="shared" si="3"/>
        <v>49777.73550168403</v>
      </c>
      <c r="AN18" s="12">
        <f t="shared" si="4"/>
        <v>284728647.06963265</v>
      </c>
      <c r="AO18" s="13">
        <f>SUM(AN$11:AN18)/AN$53</f>
        <v>0.18804639120327249</v>
      </c>
      <c r="AP18" s="12">
        <f t="shared" si="9"/>
        <v>179900689.62574598</v>
      </c>
      <c r="AQ18" s="14">
        <f t="shared" si="10"/>
        <v>1.5519057459545255E-2</v>
      </c>
      <c r="AS18" s="13">
        <f t="shared" si="11"/>
        <v>0.29351452964674551</v>
      </c>
      <c r="AT18" s="13">
        <f t="shared" si="12"/>
        <v>6.1947481378626969E-2</v>
      </c>
      <c r="AU18" s="13">
        <f t="shared" si="13"/>
        <v>0.15833788604500412</v>
      </c>
    </row>
    <row r="19" spans="1:47" ht="15" customHeight="1">
      <c r="A19" s="9" t="s">
        <v>39</v>
      </c>
      <c r="B19" s="5">
        <v>5098</v>
      </c>
      <c r="C19" s="5">
        <v>42019</v>
      </c>
      <c r="D19" s="5">
        <v>33</v>
      </c>
      <c r="E19" s="5">
        <v>4042</v>
      </c>
      <c r="F19" s="5">
        <v>42021</v>
      </c>
      <c r="G19" s="5">
        <v>38</v>
      </c>
      <c r="H19" s="5">
        <v>3947</v>
      </c>
      <c r="I19" s="5">
        <v>42035</v>
      </c>
      <c r="J19" s="5">
        <v>38</v>
      </c>
      <c r="K19" s="5">
        <v>3210</v>
      </c>
      <c r="L19" s="5">
        <v>42098</v>
      </c>
      <c r="M19" s="5">
        <v>45</v>
      </c>
      <c r="N19" s="5">
        <v>802</v>
      </c>
      <c r="O19" s="5">
        <v>41925</v>
      </c>
      <c r="P19" s="5">
        <v>83</v>
      </c>
      <c r="Q19" s="5">
        <v>763</v>
      </c>
      <c r="R19" s="5">
        <v>41949</v>
      </c>
      <c r="S19" s="5">
        <v>84</v>
      </c>
      <c r="T19" s="5">
        <v>235</v>
      </c>
      <c r="U19" s="5">
        <v>42080</v>
      </c>
      <c r="V19" s="5">
        <v>162</v>
      </c>
      <c r="W19" s="5">
        <v>222</v>
      </c>
      <c r="X19" s="5">
        <v>42123</v>
      </c>
      <c r="Y19" s="5">
        <v>162</v>
      </c>
      <c r="Z19" s="5">
        <v>820</v>
      </c>
      <c r="AA19" s="5">
        <v>41760</v>
      </c>
      <c r="AB19" s="5">
        <v>82</v>
      </c>
      <c r="AC19" s="10" t="s">
        <v>39</v>
      </c>
      <c r="AD19" s="11">
        <f t="shared" si="5"/>
        <v>5098</v>
      </c>
      <c r="AE19" s="12">
        <f t="shared" si="6"/>
        <v>42019</v>
      </c>
      <c r="AF19" s="12">
        <f t="shared" si="0"/>
        <v>214212862</v>
      </c>
      <c r="AG19" s="13">
        <f>SUM(AD$11:AD19)/AD$53</f>
        <v>0.37824860969687474</v>
      </c>
      <c r="AH19" s="13">
        <f>SUM(AF$11:AF19)/AF$53</f>
        <v>0.10003688504867425</v>
      </c>
      <c r="AI19" s="12">
        <f t="shared" si="7"/>
        <v>153497685.18217278</v>
      </c>
      <c r="AJ19" s="14">
        <f t="shared" si="8"/>
        <v>7.2247063546692124E-3</v>
      </c>
      <c r="AK19" s="15">
        <f t="shared" si="1"/>
        <v>-10238.23550168403</v>
      </c>
      <c r="AL19" s="16">
        <f t="shared" si="2"/>
        <v>-0.24365728602974918</v>
      </c>
      <c r="AM19" s="15">
        <f t="shared" si="3"/>
        <v>52257.23550168403</v>
      </c>
      <c r="AN19" s="12">
        <f t="shared" si="4"/>
        <v>266407386.58758518</v>
      </c>
      <c r="AO19" s="13">
        <f>SUM(AN$11:AN19)/AN$53</f>
        <v>0.21584326131133189</v>
      </c>
      <c r="AP19" s="12">
        <f t="shared" si="9"/>
        <v>190898514.56550983</v>
      </c>
      <c r="AQ19" s="14">
        <f t="shared" si="10"/>
        <v>1.6127746914071057E-2</v>
      </c>
      <c r="AS19" s="13">
        <f t="shared" si="11"/>
        <v>0.33831753740111226</v>
      </c>
      <c r="AT19" s="13">
        <f t="shared" si="12"/>
        <v>8.0892550082871273E-2</v>
      </c>
      <c r="AU19" s="13">
        <f t="shared" si="13"/>
        <v>0.18804639120327249</v>
      </c>
    </row>
    <row r="20" spans="1:47" ht="15" customHeight="1">
      <c r="A20" s="9" t="s">
        <v>40</v>
      </c>
      <c r="B20" s="5">
        <v>4991</v>
      </c>
      <c r="C20" s="5">
        <v>47037</v>
      </c>
      <c r="D20" s="5">
        <v>34</v>
      </c>
      <c r="E20" s="5">
        <v>4044</v>
      </c>
      <c r="F20" s="5">
        <v>47054</v>
      </c>
      <c r="G20" s="5">
        <v>39</v>
      </c>
      <c r="H20" s="5">
        <v>3975</v>
      </c>
      <c r="I20" s="5">
        <v>47054</v>
      </c>
      <c r="J20" s="5">
        <v>40</v>
      </c>
      <c r="K20" s="5">
        <v>3209</v>
      </c>
      <c r="L20" s="5">
        <v>47064</v>
      </c>
      <c r="M20" s="5">
        <v>45</v>
      </c>
      <c r="N20" s="5">
        <v>694</v>
      </c>
      <c r="O20" s="5">
        <v>46853</v>
      </c>
      <c r="P20" s="5">
        <v>88</v>
      </c>
      <c r="Q20" s="5">
        <v>657</v>
      </c>
      <c r="R20" s="5">
        <v>46890</v>
      </c>
      <c r="S20" s="5">
        <v>89</v>
      </c>
      <c r="T20" s="5">
        <v>232</v>
      </c>
      <c r="U20" s="5">
        <v>47038</v>
      </c>
      <c r="V20" s="5">
        <v>134</v>
      </c>
      <c r="W20" s="5">
        <v>219</v>
      </c>
      <c r="X20" s="5">
        <v>47083</v>
      </c>
      <c r="Y20" s="5">
        <v>141</v>
      </c>
      <c r="Z20" s="5">
        <v>848</v>
      </c>
      <c r="AA20" s="5">
        <v>47029</v>
      </c>
      <c r="AB20" s="5">
        <v>70</v>
      </c>
      <c r="AC20" s="10" t="s">
        <v>40</v>
      </c>
      <c r="AD20" s="11">
        <f t="shared" si="5"/>
        <v>4991</v>
      </c>
      <c r="AE20" s="12">
        <f t="shared" si="6"/>
        <v>47037</v>
      </c>
      <c r="AF20" s="12">
        <f t="shared" si="0"/>
        <v>234761667</v>
      </c>
      <c r="AG20" s="13">
        <f>SUM(AD$11:AD20)/AD$53</f>
        <v>0.41734158377065872</v>
      </c>
      <c r="AH20" s="13">
        <f>SUM(AF$11:AF20)/AF$53</f>
        <v>0.12101767933066415</v>
      </c>
      <c r="AI20" s="12">
        <f t="shared" si="7"/>
        <v>186774080.06729066</v>
      </c>
      <c r="AJ20" s="14">
        <f t="shared" si="8"/>
        <v>8.641680354173089E-3</v>
      </c>
      <c r="AK20" s="15">
        <f t="shared" si="1"/>
        <v>-7729.2355016840302</v>
      </c>
      <c r="AL20" s="16">
        <f t="shared" si="2"/>
        <v>-0.16432245895112421</v>
      </c>
      <c r="AM20" s="15">
        <f t="shared" si="3"/>
        <v>54766.23550168403</v>
      </c>
      <c r="AN20" s="12">
        <f t="shared" si="4"/>
        <v>273338281.38890499</v>
      </c>
      <c r="AO20" s="13">
        <f>SUM(AN$11:AN20)/AN$53</f>
        <v>0.24436329898990297</v>
      </c>
      <c r="AP20" s="12">
        <f t="shared" si="9"/>
        <v>217465256.17228201</v>
      </c>
      <c r="AQ20" s="14">
        <f t="shared" si="10"/>
        <v>1.799084313044148E-2</v>
      </c>
      <c r="AS20" s="13">
        <f t="shared" si="11"/>
        <v>0.37824860969687474</v>
      </c>
      <c r="AT20" s="13">
        <f t="shared" si="12"/>
        <v>0.10003688504867425</v>
      </c>
      <c r="AU20" s="13">
        <f t="shared" si="13"/>
        <v>0.21584326131133189</v>
      </c>
    </row>
    <row r="21" spans="1:47" ht="15" customHeight="1">
      <c r="A21" s="9" t="s">
        <v>41</v>
      </c>
      <c r="B21" s="5">
        <v>5152</v>
      </c>
      <c r="C21" s="5">
        <v>51933</v>
      </c>
      <c r="D21" s="5">
        <v>37</v>
      </c>
      <c r="E21" s="5">
        <v>4130</v>
      </c>
      <c r="F21" s="5">
        <v>51949</v>
      </c>
      <c r="G21" s="5">
        <v>40</v>
      </c>
      <c r="H21" s="5">
        <v>4047</v>
      </c>
      <c r="I21" s="5">
        <v>51950</v>
      </c>
      <c r="J21" s="5">
        <v>41</v>
      </c>
      <c r="K21" s="5">
        <v>3356</v>
      </c>
      <c r="L21" s="5">
        <v>51998</v>
      </c>
      <c r="M21" s="5">
        <v>45</v>
      </c>
      <c r="N21" s="5">
        <v>719</v>
      </c>
      <c r="O21" s="5">
        <v>51891</v>
      </c>
      <c r="P21" s="5">
        <v>82</v>
      </c>
      <c r="Q21" s="5">
        <v>697</v>
      </c>
      <c r="R21" s="5">
        <v>51906</v>
      </c>
      <c r="S21" s="5">
        <v>84</v>
      </c>
      <c r="T21" s="5">
        <v>248</v>
      </c>
      <c r="U21" s="5">
        <v>51694</v>
      </c>
      <c r="V21" s="5">
        <v>165</v>
      </c>
      <c r="W21" s="5">
        <v>239</v>
      </c>
      <c r="X21" s="5">
        <v>51689</v>
      </c>
      <c r="Y21" s="5">
        <v>169</v>
      </c>
      <c r="Z21" s="5">
        <v>798</v>
      </c>
      <c r="AA21" s="5">
        <v>51707</v>
      </c>
      <c r="AB21" s="5">
        <v>76</v>
      </c>
      <c r="AC21" s="10" t="s">
        <v>41</v>
      </c>
      <c r="AD21" s="11">
        <f t="shared" si="5"/>
        <v>5152</v>
      </c>
      <c r="AE21" s="12">
        <f t="shared" si="6"/>
        <v>51933</v>
      </c>
      <c r="AF21" s="12">
        <f t="shared" si="0"/>
        <v>267558816</v>
      </c>
      <c r="AG21" s="13">
        <f>SUM(AD$11:AD21)/AD$53</f>
        <v>0.4576956215242422</v>
      </c>
      <c r="AH21" s="13">
        <f>SUM(AF$11:AF21)/AF$53</f>
        <v>0.14492957495044093</v>
      </c>
      <c r="AI21" s="12">
        <f t="shared" si="7"/>
        <v>234123918.60465261</v>
      </c>
      <c r="AJ21" s="14">
        <f t="shared" si="8"/>
        <v>1.0732045539721582E-2</v>
      </c>
      <c r="AK21" s="15">
        <f t="shared" si="1"/>
        <v>-5281.2355016840302</v>
      </c>
      <c r="AL21" s="16">
        <f t="shared" si="2"/>
        <v>-0.10169324902632296</v>
      </c>
      <c r="AM21" s="15">
        <f t="shared" si="3"/>
        <v>57214.23550168403</v>
      </c>
      <c r="AN21" s="12">
        <f t="shared" si="4"/>
        <v>294767741.30467612</v>
      </c>
      <c r="AO21" s="13">
        <f>SUM(AN$11:AN21)/AN$53</f>
        <v>0.27511928035379946</v>
      </c>
      <c r="AP21" s="12">
        <f t="shared" si="9"/>
        <v>257932740.56233412</v>
      </c>
      <c r="AQ21" s="14">
        <f t="shared" si="10"/>
        <v>2.0963219619164697E-2</v>
      </c>
      <c r="AS21" s="13">
        <f t="shared" si="11"/>
        <v>0.41734158377065872</v>
      </c>
      <c r="AT21" s="13">
        <f t="shared" si="12"/>
        <v>0.12101767933066415</v>
      </c>
      <c r="AU21" s="13">
        <f t="shared" si="13"/>
        <v>0.24436329898990297</v>
      </c>
    </row>
    <row r="22" spans="1:47" ht="15" customHeight="1">
      <c r="A22" s="9" t="s">
        <v>42</v>
      </c>
      <c r="B22" s="5">
        <v>4194</v>
      </c>
      <c r="C22" s="5">
        <v>57174</v>
      </c>
      <c r="D22" s="5">
        <v>40</v>
      </c>
      <c r="E22" s="5">
        <v>3393</v>
      </c>
      <c r="F22" s="5">
        <v>57219</v>
      </c>
      <c r="G22" s="5">
        <v>44</v>
      </c>
      <c r="H22" s="5">
        <v>3308</v>
      </c>
      <c r="I22" s="5">
        <v>57219</v>
      </c>
      <c r="J22" s="5">
        <v>44</v>
      </c>
      <c r="K22" s="5">
        <v>2772</v>
      </c>
      <c r="L22" s="5">
        <v>57233</v>
      </c>
      <c r="M22" s="5">
        <v>49</v>
      </c>
      <c r="N22" s="5">
        <v>601</v>
      </c>
      <c r="O22" s="5">
        <v>56971</v>
      </c>
      <c r="P22" s="5">
        <v>97</v>
      </c>
      <c r="Q22" s="5">
        <v>555</v>
      </c>
      <c r="R22" s="5">
        <v>56934</v>
      </c>
      <c r="S22" s="5">
        <v>102</v>
      </c>
      <c r="T22" s="5">
        <v>185</v>
      </c>
      <c r="U22" s="5">
        <v>56961</v>
      </c>
      <c r="V22" s="5">
        <v>183</v>
      </c>
      <c r="W22" s="5">
        <v>172</v>
      </c>
      <c r="X22" s="5">
        <v>56984</v>
      </c>
      <c r="Y22" s="5">
        <v>182</v>
      </c>
      <c r="Z22" s="5">
        <v>623</v>
      </c>
      <c r="AA22" s="5">
        <v>57129</v>
      </c>
      <c r="AB22" s="5">
        <v>90</v>
      </c>
      <c r="AC22" s="10" t="s">
        <v>42</v>
      </c>
      <c r="AD22" s="11">
        <f t="shared" si="5"/>
        <v>4194</v>
      </c>
      <c r="AE22" s="12">
        <f t="shared" si="6"/>
        <v>57174</v>
      </c>
      <c r="AF22" s="12">
        <f t="shared" si="0"/>
        <v>239787756</v>
      </c>
      <c r="AG22" s="13">
        <f>SUM(AD$11:AD22)/AD$53</f>
        <v>0.49054593874833557</v>
      </c>
      <c r="AH22" s="13">
        <f>SUM(AF$11:AF22)/AF$53</f>
        <v>0.16635955389149176</v>
      </c>
      <c r="AI22" s="12">
        <f t="shared" si="7"/>
        <v>227376715.88370016</v>
      </c>
      <c r="AJ22" s="14">
        <f t="shared" si="8"/>
        <v>1.0225946630869164E-2</v>
      </c>
      <c r="AK22" s="15">
        <f t="shared" si="1"/>
        <v>-2660.7355016840302</v>
      </c>
      <c r="AL22" s="16">
        <f t="shared" si="2"/>
        <v>-4.6537508337426634E-2</v>
      </c>
      <c r="AM22" s="15">
        <f t="shared" si="3"/>
        <v>59834.73550168403</v>
      </c>
      <c r="AN22" s="12">
        <f t="shared" si="4"/>
        <v>250946880.69406283</v>
      </c>
      <c r="AO22" s="13">
        <f>SUM(AN$11:AN22)/AN$53</f>
        <v>0.30130300572277396</v>
      </c>
      <c r="AP22" s="12">
        <f t="shared" si="9"/>
        <v>237958261.69487455</v>
      </c>
      <c r="AQ22" s="14">
        <f t="shared" si="10"/>
        <v>1.8935654952652536E-2</v>
      </c>
      <c r="AS22" s="13">
        <f t="shared" si="11"/>
        <v>0.4576956215242422</v>
      </c>
      <c r="AT22" s="13">
        <f t="shared" si="12"/>
        <v>0.14492957495044093</v>
      </c>
      <c r="AU22" s="13">
        <f t="shared" si="13"/>
        <v>0.27511928035379946</v>
      </c>
    </row>
    <row r="23" spans="1:47" ht="15" customHeight="1">
      <c r="A23" s="9" t="s">
        <v>43</v>
      </c>
      <c r="B23" s="5">
        <v>4411</v>
      </c>
      <c r="C23" s="5">
        <v>61984</v>
      </c>
      <c r="D23" s="5">
        <v>36</v>
      </c>
      <c r="E23" s="5">
        <v>3563</v>
      </c>
      <c r="F23" s="5">
        <v>62017</v>
      </c>
      <c r="G23" s="5">
        <v>41</v>
      </c>
      <c r="H23" s="5">
        <v>3502</v>
      </c>
      <c r="I23" s="5">
        <v>62016</v>
      </c>
      <c r="J23" s="5">
        <v>41</v>
      </c>
      <c r="K23" s="5">
        <v>2871</v>
      </c>
      <c r="L23" s="5">
        <v>62060</v>
      </c>
      <c r="M23" s="5">
        <v>46</v>
      </c>
      <c r="N23" s="5">
        <v>568</v>
      </c>
      <c r="O23" s="5">
        <v>61883</v>
      </c>
      <c r="P23" s="5">
        <v>99</v>
      </c>
      <c r="Q23" s="5">
        <v>546</v>
      </c>
      <c r="R23" s="5">
        <v>61903</v>
      </c>
      <c r="S23" s="5">
        <v>103</v>
      </c>
      <c r="T23" s="5">
        <v>259</v>
      </c>
      <c r="U23" s="5">
        <v>61826</v>
      </c>
      <c r="V23" s="5">
        <v>167</v>
      </c>
      <c r="W23" s="5">
        <v>245</v>
      </c>
      <c r="X23" s="5">
        <v>61752</v>
      </c>
      <c r="Y23" s="5">
        <v>174</v>
      </c>
      <c r="Z23" s="5">
        <v>703</v>
      </c>
      <c r="AA23" s="5">
        <v>61855</v>
      </c>
      <c r="AB23" s="5">
        <v>78</v>
      </c>
      <c r="AC23" s="10" t="s">
        <v>43</v>
      </c>
      <c r="AD23" s="11">
        <f t="shared" si="5"/>
        <v>4411</v>
      </c>
      <c r="AE23" s="12">
        <f t="shared" si="6"/>
        <v>61984</v>
      </c>
      <c r="AF23" s="12">
        <f t="shared" si="0"/>
        <v>273411424</v>
      </c>
      <c r="AG23" s="13">
        <f>SUM(AD$11:AD23)/AD$53</f>
        <v>0.52509595049737601</v>
      </c>
      <c r="AH23" s="13">
        <f>SUM(AF$11:AF23)/AF$53</f>
        <v>0.19079450068069614</v>
      </c>
      <c r="AI23" s="12">
        <f t="shared" si="7"/>
        <v>277688095.21272027</v>
      </c>
      <c r="AJ23" s="14">
        <f t="shared" si="8"/>
        <v>1.233967678168652E-2</v>
      </c>
      <c r="AK23" s="15">
        <f t="shared" si="1"/>
        <v>-255.73550168403017</v>
      </c>
      <c r="AL23" s="16">
        <f t="shared" si="2"/>
        <v>-4.1258308867454536E-3</v>
      </c>
      <c r="AM23" s="15">
        <f t="shared" si="3"/>
        <v>62239.73550168403</v>
      </c>
      <c r="AN23" s="12">
        <f t="shared" si="4"/>
        <v>274539473.29792827</v>
      </c>
      <c r="AO23" s="13">
        <f>SUM(AN$11:AN23)/AN$53</f>
        <v>0.32994837541971606</v>
      </c>
      <c r="AP23" s="12">
        <f t="shared" si="9"/>
        <v>278833789.33283043</v>
      </c>
      <c r="AQ23" s="14">
        <f t="shared" si="10"/>
        <v>2.1809742635071031E-2</v>
      </c>
      <c r="AS23" s="13">
        <f t="shared" si="11"/>
        <v>0.49054593874833557</v>
      </c>
      <c r="AT23" s="13">
        <f t="shared" si="12"/>
        <v>0.16635955389149176</v>
      </c>
      <c r="AU23" s="13">
        <f t="shared" si="13"/>
        <v>0.30130300572277396</v>
      </c>
    </row>
    <row r="24" spans="1:47" ht="15" customHeight="1">
      <c r="A24" s="9" t="s">
        <v>44</v>
      </c>
      <c r="B24" s="5">
        <v>3709</v>
      </c>
      <c r="C24" s="5">
        <v>67068</v>
      </c>
      <c r="D24" s="5">
        <v>40</v>
      </c>
      <c r="E24" s="5">
        <v>3041</v>
      </c>
      <c r="F24" s="5">
        <v>67050</v>
      </c>
      <c r="G24" s="5">
        <v>44</v>
      </c>
      <c r="H24" s="5">
        <v>2981</v>
      </c>
      <c r="I24" s="5">
        <v>67058</v>
      </c>
      <c r="J24" s="5">
        <v>45</v>
      </c>
      <c r="K24" s="5">
        <v>2441</v>
      </c>
      <c r="L24" s="5">
        <v>67083</v>
      </c>
      <c r="M24" s="5">
        <v>51</v>
      </c>
      <c r="N24" s="5">
        <v>500</v>
      </c>
      <c r="O24" s="5">
        <v>67149</v>
      </c>
      <c r="P24" s="5">
        <v>116</v>
      </c>
      <c r="Q24" s="5">
        <v>460</v>
      </c>
      <c r="R24" s="5">
        <v>67193</v>
      </c>
      <c r="S24" s="5">
        <v>117</v>
      </c>
      <c r="T24" s="5">
        <v>160</v>
      </c>
      <c r="U24" s="5">
        <v>66995</v>
      </c>
      <c r="V24" s="5">
        <v>147</v>
      </c>
      <c r="W24" s="5">
        <v>148</v>
      </c>
      <c r="X24" s="5">
        <v>67022</v>
      </c>
      <c r="Y24" s="5">
        <v>146</v>
      </c>
      <c r="Z24" s="5">
        <v>591</v>
      </c>
      <c r="AA24" s="5">
        <v>66956</v>
      </c>
      <c r="AB24" s="5">
        <v>78</v>
      </c>
      <c r="AC24" s="10" t="s">
        <v>44</v>
      </c>
      <c r="AD24" s="11">
        <f t="shared" si="5"/>
        <v>3709</v>
      </c>
      <c r="AE24" s="12">
        <f t="shared" si="6"/>
        <v>67068</v>
      </c>
      <c r="AF24" s="12">
        <f t="shared" si="0"/>
        <v>248755212</v>
      </c>
      <c r="AG24" s="13">
        <f>SUM(AD$11:AD24)/AD$53</f>
        <v>0.55414741129474421</v>
      </c>
      <c r="AH24" s="13">
        <f>SUM(AF$11:AF24)/AF$53</f>
        <v>0.21302590666890114</v>
      </c>
      <c r="AI24" s="12">
        <f t="shared" si="7"/>
        <v>268467411.26219159</v>
      </c>
      <c r="AJ24" s="14">
        <f t="shared" si="8"/>
        <v>1.1731572733294083E-2</v>
      </c>
      <c r="AK24" s="15">
        <f t="shared" si="1"/>
        <v>2286.2644983159698</v>
      </c>
      <c r="AL24" s="16">
        <f t="shared" si="2"/>
        <v>3.4088753180592381E-2</v>
      </c>
      <c r="AM24" s="15">
        <f t="shared" si="3"/>
        <v>64781.73550168403</v>
      </c>
      <c r="AN24" s="12">
        <f t="shared" si="4"/>
        <v>240275456.97574607</v>
      </c>
      <c r="AO24" s="13">
        <f>SUM(AN$11:AN24)/AN$53</f>
        <v>0.35501864750661127</v>
      </c>
      <c r="AP24" s="12">
        <f t="shared" si="9"/>
        <v>259315691.94264212</v>
      </c>
      <c r="AQ24" s="14">
        <f t="shared" si="10"/>
        <v>1.9899292614034204E-2</v>
      </c>
      <c r="AS24" s="13">
        <f t="shared" si="11"/>
        <v>0.52509595049737601</v>
      </c>
      <c r="AT24" s="13">
        <f t="shared" si="12"/>
        <v>0.19079450068069614</v>
      </c>
      <c r="AU24" s="13">
        <f t="shared" si="13"/>
        <v>0.32994837541971606</v>
      </c>
    </row>
    <row r="25" spans="1:47" ht="15" customHeight="1">
      <c r="A25" s="9" t="s">
        <v>45</v>
      </c>
      <c r="B25" s="5">
        <v>3811</v>
      </c>
      <c r="C25" s="5">
        <v>72065</v>
      </c>
      <c r="D25" s="5">
        <v>40</v>
      </c>
      <c r="E25" s="5">
        <v>3079</v>
      </c>
      <c r="F25" s="5">
        <v>72084</v>
      </c>
      <c r="G25" s="5">
        <v>46</v>
      </c>
      <c r="H25" s="5">
        <v>3023</v>
      </c>
      <c r="I25" s="5">
        <v>72091</v>
      </c>
      <c r="J25" s="5">
        <v>46</v>
      </c>
      <c r="K25" s="5">
        <v>2534</v>
      </c>
      <c r="L25" s="5">
        <v>72126</v>
      </c>
      <c r="M25" s="5">
        <v>53</v>
      </c>
      <c r="N25" s="5">
        <v>486</v>
      </c>
      <c r="O25" s="5">
        <v>72024</v>
      </c>
      <c r="P25" s="5">
        <v>95</v>
      </c>
      <c r="Q25" s="5">
        <v>453</v>
      </c>
      <c r="R25" s="5">
        <v>72074</v>
      </c>
      <c r="S25" s="5">
        <v>98</v>
      </c>
      <c r="T25" s="5">
        <v>222</v>
      </c>
      <c r="U25" s="5">
        <v>71765</v>
      </c>
      <c r="V25" s="5">
        <v>147</v>
      </c>
      <c r="W25" s="5">
        <v>208</v>
      </c>
      <c r="X25" s="5">
        <v>71750</v>
      </c>
      <c r="Y25" s="5">
        <v>153</v>
      </c>
      <c r="Z25" s="5">
        <v>540</v>
      </c>
      <c r="AA25" s="5">
        <v>71930</v>
      </c>
      <c r="AB25" s="5">
        <v>83</v>
      </c>
      <c r="AC25" s="10" t="s">
        <v>45</v>
      </c>
      <c r="AD25" s="11">
        <f t="shared" si="5"/>
        <v>3811</v>
      </c>
      <c r="AE25" s="12">
        <f t="shared" si="6"/>
        <v>72065</v>
      </c>
      <c r="AF25" s="12">
        <f t="shared" si="0"/>
        <v>274639715</v>
      </c>
      <c r="AG25" s="13">
        <f>SUM(AD$11:AD25)/AD$53</f>
        <v>0.58399780684577429</v>
      </c>
      <c r="AH25" s="13">
        <f>SUM(AF$11:AF25)/AF$53</f>
        <v>0.23757062657872927</v>
      </c>
      <c r="AI25" s="12">
        <f t="shared" si="7"/>
        <v>312579878.33872485</v>
      </c>
      <c r="AJ25" s="14">
        <f t="shared" si="8"/>
        <v>1.3450484751364646E-2</v>
      </c>
      <c r="AK25" s="15">
        <f t="shared" si="1"/>
        <v>4784.7644983159698</v>
      </c>
      <c r="AL25" s="16">
        <f t="shared" si="2"/>
        <v>6.6395122435523063E-2</v>
      </c>
      <c r="AM25" s="15">
        <f t="shared" si="3"/>
        <v>67280.23550168403</v>
      </c>
      <c r="AN25" s="12">
        <f t="shared" si="4"/>
        <v>256404977.49691784</v>
      </c>
      <c r="AO25" s="13">
        <f>SUM(AN$11:AN25)/AN$53</f>
        <v>0.3817718691264575</v>
      </c>
      <c r="AP25" s="12">
        <f t="shared" si="9"/>
        <v>291826099.04554427</v>
      </c>
      <c r="AQ25" s="14">
        <f t="shared" si="10"/>
        <v>2.1993488359744916E-2</v>
      </c>
      <c r="AS25" s="13">
        <f t="shared" si="11"/>
        <v>0.55414741129474421</v>
      </c>
      <c r="AT25" s="13">
        <f t="shared" si="12"/>
        <v>0.21302590666890114</v>
      </c>
      <c r="AU25" s="13">
        <f t="shared" si="13"/>
        <v>0.35501864750661127</v>
      </c>
    </row>
    <row r="26" spans="1:47" ht="15" customHeight="1">
      <c r="A26" s="9" t="s">
        <v>46</v>
      </c>
      <c r="B26" s="5">
        <v>3766</v>
      </c>
      <c r="C26" s="5">
        <v>77050</v>
      </c>
      <c r="D26" s="5">
        <v>39</v>
      </c>
      <c r="E26" s="5">
        <v>3107</v>
      </c>
      <c r="F26" s="5">
        <v>77087</v>
      </c>
      <c r="G26" s="5">
        <v>44</v>
      </c>
      <c r="H26" s="5">
        <v>3048</v>
      </c>
      <c r="I26" s="5">
        <v>77091</v>
      </c>
      <c r="J26" s="5">
        <v>44</v>
      </c>
      <c r="K26" s="5">
        <v>2610</v>
      </c>
      <c r="L26" s="5">
        <v>77120</v>
      </c>
      <c r="M26" s="5">
        <v>50</v>
      </c>
      <c r="N26" s="5">
        <v>414</v>
      </c>
      <c r="O26" s="5">
        <v>76961</v>
      </c>
      <c r="P26" s="5">
        <v>108</v>
      </c>
      <c r="Q26" s="5">
        <v>394</v>
      </c>
      <c r="R26" s="5">
        <v>76959</v>
      </c>
      <c r="S26" s="5">
        <v>110</v>
      </c>
      <c r="T26" s="5">
        <v>224</v>
      </c>
      <c r="U26" s="5">
        <v>76726</v>
      </c>
      <c r="V26" s="5">
        <v>140</v>
      </c>
      <c r="W26" s="5">
        <v>214</v>
      </c>
      <c r="X26" s="5">
        <v>76710</v>
      </c>
      <c r="Y26" s="5">
        <v>148</v>
      </c>
      <c r="Z26" s="5">
        <v>500</v>
      </c>
      <c r="AA26" s="5">
        <v>76939</v>
      </c>
      <c r="AB26" s="5">
        <v>105</v>
      </c>
      <c r="AC26" s="10" t="s">
        <v>46</v>
      </c>
      <c r="AD26" s="11">
        <f t="shared" si="5"/>
        <v>3766</v>
      </c>
      <c r="AE26" s="12">
        <f t="shared" si="6"/>
        <v>77050</v>
      </c>
      <c r="AF26" s="12">
        <f t="shared" si="0"/>
        <v>290170300</v>
      </c>
      <c r="AG26" s="13">
        <f>SUM(AD$11:AD26)/AD$53</f>
        <v>0.61349573118195344</v>
      </c>
      <c r="AH26" s="13">
        <f>SUM(AF$11:AF26)/AF$53</f>
        <v>0.26350332440304358</v>
      </c>
      <c r="AI26" s="12">
        <f t="shared" si="7"/>
        <v>347477059.17756718</v>
      </c>
      <c r="AJ26" s="14">
        <f t="shared" si="8"/>
        <v>1.4780641492890677E-2</v>
      </c>
      <c r="AK26" s="15">
        <f t="shared" si="1"/>
        <v>7277.2644983159698</v>
      </c>
      <c r="AL26" s="16">
        <f t="shared" si="2"/>
        <v>9.4448598290927582E-2</v>
      </c>
      <c r="AM26" s="15">
        <f t="shared" si="3"/>
        <v>69772.73550168403</v>
      </c>
      <c r="AN26" s="12">
        <f t="shared" si="4"/>
        <v>262764121.89934206</v>
      </c>
      <c r="AO26" s="13">
        <f>SUM(AN$11:AN26)/AN$53</f>
        <v>0.40918860204460805</v>
      </c>
      <c r="AP26" s="12">
        <f t="shared" si="9"/>
        <v>314658337.99999231</v>
      </c>
      <c r="AQ26" s="14">
        <f t="shared" si="10"/>
        <v>2.3331692131512701E-2</v>
      </c>
      <c r="AS26" s="13">
        <f t="shared" si="11"/>
        <v>0.58399780684577429</v>
      </c>
      <c r="AT26" s="13">
        <f t="shared" si="12"/>
        <v>0.23757062657872927</v>
      </c>
      <c r="AU26" s="13">
        <f t="shared" si="13"/>
        <v>0.3817718691264575</v>
      </c>
    </row>
    <row r="27" spans="1:47" ht="15" customHeight="1">
      <c r="A27" s="9" t="s">
        <v>47</v>
      </c>
      <c r="B27" s="5">
        <v>3565</v>
      </c>
      <c r="C27" s="5">
        <v>82059</v>
      </c>
      <c r="D27" s="5">
        <v>37</v>
      </c>
      <c r="E27" s="5">
        <v>2950</v>
      </c>
      <c r="F27" s="5">
        <v>82078</v>
      </c>
      <c r="G27" s="5">
        <v>40</v>
      </c>
      <c r="H27" s="5">
        <v>2909</v>
      </c>
      <c r="I27" s="5">
        <v>82077</v>
      </c>
      <c r="J27" s="5">
        <v>41</v>
      </c>
      <c r="K27" s="5">
        <v>2525</v>
      </c>
      <c r="L27" s="5">
        <v>82094</v>
      </c>
      <c r="M27" s="5">
        <v>46</v>
      </c>
      <c r="N27" s="5">
        <v>382</v>
      </c>
      <c r="O27" s="5">
        <v>82102</v>
      </c>
      <c r="P27" s="5">
        <v>131</v>
      </c>
      <c r="Q27" s="5">
        <v>371</v>
      </c>
      <c r="R27" s="5">
        <v>82075</v>
      </c>
      <c r="S27" s="5">
        <v>130</v>
      </c>
      <c r="T27" s="5">
        <v>209</v>
      </c>
      <c r="U27" s="5">
        <v>81647</v>
      </c>
      <c r="V27" s="5">
        <v>166</v>
      </c>
      <c r="W27" s="5">
        <v>199</v>
      </c>
      <c r="X27" s="5">
        <v>81628</v>
      </c>
      <c r="Y27" s="5">
        <v>164</v>
      </c>
      <c r="Z27" s="5">
        <v>422</v>
      </c>
      <c r="AA27" s="5">
        <v>81942</v>
      </c>
      <c r="AB27" s="5">
        <v>111</v>
      </c>
      <c r="AC27" s="10" t="s">
        <v>47</v>
      </c>
      <c r="AD27" s="11">
        <f t="shared" si="5"/>
        <v>3565</v>
      </c>
      <c r="AE27" s="12">
        <f t="shared" si="6"/>
        <v>82059</v>
      </c>
      <c r="AF27" s="12">
        <f t="shared" si="0"/>
        <v>292540335</v>
      </c>
      <c r="AG27" s="13">
        <f>SUM(AD$11:AD27)/AD$53</f>
        <v>0.64141928409179916</v>
      </c>
      <c r="AH27" s="13">
        <f>SUM(AF$11:AF27)/AF$53</f>
        <v>0.28964783371009073</v>
      </c>
      <c r="AI27" s="12">
        <f t="shared" si="7"/>
        <v>367113258.96471369</v>
      </c>
      <c r="AJ27" s="14">
        <f t="shared" si="8"/>
        <v>1.544594563071454E-2</v>
      </c>
      <c r="AK27" s="15">
        <f t="shared" si="1"/>
        <v>9781.7644983159698</v>
      </c>
      <c r="AL27" s="16">
        <f t="shared" si="2"/>
        <v>0.11920404219300711</v>
      </c>
      <c r="AM27" s="15">
        <f t="shared" si="3"/>
        <v>72277.23550168403</v>
      </c>
      <c r="AN27" s="12">
        <f t="shared" si="4"/>
        <v>257668344.56350356</v>
      </c>
      <c r="AO27" s="13">
        <f>SUM(AN$11:AN27)/AN$53</f>
        <v>0.43607364302088625</v>
      </c>
      <c r="AP27" s="12">
        <f t="shared" si="9"/>
        <v>323351874.55347157</v>
      </c>
      <c r="AQ27" s="14">
        <f t="shared" si="10"/>
        <v>2.3602725022781306E-2</v>
      </c>
      <c r="AS27" s="13">
        <f t="shared" si="11"/>
        <v>0.61349573118195344</v>
      </c>
      <c r="AT27" s="13">
        <f t="shared" si="12"/>
        <v>0.26350332440304358</v>
      </c>
      <c r="AU27" s="13">
        <f t="shared" si="13"/>
        <v>0.40918860204460805</v>
      </c>
    </row>
    <row r="28" spans="1:47" ht="15" customHeight="1">
      <c r="A28" s="9" t="s">
        <v>48</v>
      </c>
      <c r="B28" s="5">
        <v>3035</v>
      </c>
      <c r="C28" s="5">
        <v>87191</v>
      </c>
      <c r="D28" s="5">
        <v>42</v>
      </c>
      <c r="E28" s="5">
        <v>2556</v>
      </c>
      <c r="F28" s="5">
        <v>87192</v>
      </c>
      <c r="G28" s="5">
        <v>48</v>
      </c>
      <c r="H28" s="5">
        <v>2513</v>
      </c>
      <c r="I28" s="5">
        <v>87182</v>
      </c>
      <c r="J28" s="5">
        <v>48</v>
      </c>
      <c r="K28" s="5">
        <v>2112</v>
      </c>
      <c r="L28" s="5">
        <v>87220</v>
      </c>
      <c r="M28" s="5">
        <v>52</v>
      </c>
      <c r="N28" s="5">
        <v>314</v>
      </c>
      <c r="O28" s="5">
        <v>87108</v>
      </c>
      <c r="P28" s="5">
        <v>142</v>
      </c>
      <c r="Q28" s="5">
        <v>302</v>
      </c>
      <c r="R28" s="5">
        <v>87123</v>
      </c>
      <c r="S28" s="5">
        <v>146</v>
      </c>
      <c r="T28" s="5">
        <v>144</v>
      </c>
      <c r="U28" s="5">
        <v>87210</v>
      </c>
      <c r="V28" s="5">
        <v>165</v>
      </c>
      <c r="W28" s="5">
        <v>139</v>
      </c>
      <c r="X28" s="5">
        <v>87231</v>
      </c>
      <c r="Y28" s="5">
        <v>165</v>
      </c>
      <c r="Z28" s="5">
        <v>446</v>
      </c>
      <c r="AA28" s="5">
        <v>87021</v>
      </c>
      <c r="AB28" s="5">
        <v>97</v>
      </c>
      <c r="AC28" s="10" t="s">
        <v>48</v>
      </c>
      <c r="AD28" s="11">
        <f t="shared" si="5"/>
        <v>3035</v>
      </c>
      <c r="AE28" s="12">
        <f t="shared" si="6"/>
        <v>87191</v>
      </c>
      <c r="AF28" s="12">
        <f t="shared" si="0"/>
        <v>264624685</v>
      </c>
      <c r="AG28" s="13">
        <f>SUM(AD$11:AD28)/AD$53</f>
        <v>0.66519150936006888</v>
      </c>
      <c r="AH28" s="13">
        <f>SUM(AF$11:AF28)/AF$53</f>
        <v>0.31329750424135933</v>
      </c>
      <c r="AI28" s="12">
        <f t="shared" si="7"/>
        <v>345761469.63480061</v>
      </c>
      <c r="AJ28" s="14">
        <f t="shared" si="8"/>
        <v>1.4333352398234885E-2</v>
      </c>
      <c r="AK28" s="15">
        <f t="shared" si="1"/>
        <v>12347.76449831597</v>
      </c>
      <c r="AL28" s="16">
        <f t="shared" si="2"/>
        <v>0.14161742035664196</v>
      </c>
      <c r="AM28" s="15">
        <f t="shared" si="3"/>
        <v>74843.23550168403</v>
      </c>
      <c r="AN28" s="12">
        <f t="shared" si="4"/>
        <v>227149219.74761105</v>
      </c>
      <c r="AO28" s="13">
        <f>SUM(AN$11:AN28)/AN$53</f>
        <v>0.4597743272899974</v>
      </c>
      <c r="AP28" s="12">
        <f t="shared" si="9"/>
        <v>296795622.24639881</v>
      </c>
      <c r="AQ28" s="14">
        <f t="shared" si="10"/>
        <v>2.129629975635253E-2</v>
      </c>
      <c r="AS28" s="13">
        <f t="shared" si="11"/>
        <v>0.64141928409179916</v>
      </c>
      <c r="AT28" s="13">
        <f t="shared" si="12"/>
        <v>0.28964783371009073</v>
      </c>
      <c r="AU28" s="13">
        <f t="shared" si="13"/>
        <v>0.43607364302088625</v>
      </c>
    </row>
    <row r="29" spans="1:47" ht="15" customHeight="1">
      <c r="A29" s="9" t="s">
        <v>49</v>
      </c>
      <c r="B29" s="5">
        <v>2753</v>
      </c>
      <c r="C29" s="5">
        <v>92023</v>
      </c>
      <c r="D29" s="5">
        <v>49</v>
      </c>
      <c r="E29" s="5">
        <v>2304</v>
      </c>
      <c r="F29" s="5">
        <v>92071</v>
      </c>
      <c r="G29" s="5">
        <v>53</v>
      </c>
      <c r="H29" s="5">
        <v>2266</v>
      </c>
      <c r="I29" s="5">
        <v>92052</v>
      </c>
      <c r="J29" s="5">
        <v>54</v>
      </c>
      <c r="K29" s="5">
        <v>1932</v>
      </c>
      <c r="L29" s="5">
        <v>92082</v>
      </c>
      <c r="M29" s="5">
        <v>62</v>
      </c>
      <c r="N29" s="5">
        <v>282</v>
      </c>
      <c r="O29" s="5">
        <v>91906</v>
      </c>
      <c r="P29" s="5">
        <v>121</v>
      </c>
      <c r="Q29" s="5">
        <v>264</v>
      </c>
      <c r="R29" s="5">
        <v>91871</v>
      </c>
      <c r="S29" s="5">
        <v>123</v>
      </c>
      <c r="T29" s="5">
        <v>157</v>
      </c>
      <c r="U29" s="5">
        <v>91622</v>
      </c>
      <c r="V29" s="5">
        <v>173</v>
      </c>
      <c r="W29" s="5">
        <v>147</v>
      </c>
      <c r="X29" s="5">
        <v>91518</v>
      </c>
      <c r="Y29" s="5">
        <v>177</v>
      </c>
      <c r="Z29" s="5">
        <v>366</v>
      </c>
      <c r="AA29" s="5">
        <v>91901</v>
      </c>
      <c r="AB29" s="5">
        <v>97</v>
      </c>
      <c r="AC29" s="10" t="s">
        <v>49</v>
      </c>
      <c r="AD29" s="11">
        <f t="shared" si="5"/>
        <v>2753</v>
      </c>
      <c r="AE29" s="12">
        <f t="shared" si="6"/>
        <v>92023</v>
      </c>
      <c r="AF29" s="12">
        <f t="shared" si="0"/>
        <v>253339319</v>
      </c>
      <c r="AG29" s="13">
        <f>SUM(AD$11:AD29)/AD$53</f>
        <v>0.68675491501527375</v>
      </c>
      <c r="AH29" s="13">
        <f>SUM(AF$11:AF29)/AF$53</f>
        <v>0.33593859468598636</v>
      </c>
      <c r="AI29" s="12">
        <f t="shared" si="7"/>
        <v>342501186.47573435</v>
      </c>
      <c r="AJ29" s="14">
        <f t="shared" si="8"/>
        <v>1.3999741367173075E-2</v>
      </c>
      <c r="AK29" s="15">
        <f t="shared" si="1"/>
        <v>14763.76449831597</v>
      </c>
      <c r="AL29" s="16">
        <f t="shared" si="2"/>
        <v>0.16043559217060918</v>
      </c>
      <c r="AM29" s="15">
        <f t="shared" si="3"/>
        <v>77259.23550168403</v>
      </c>
      <c r="AN29" s="12">
        <f t="shared" si="4"/>
        <v>212694675.33613613</v>
      </c>
      <c r="AO29" s="13">
        <f>SUM(AN$11:AN29)/AN$53</f>
        <v>0.48196682855178469</v>
      </c>
      <c r="AP29" s="12">
        <f t="shared" si="9"/>
        <v>287551805.80436367</v>
      </c>
      <c r="AQ29" s="14">
        <f t="shared" si="10"/>
        <v>2.0307146565617856E-2</v>
      </c>
      <c r="AS29" s="13">
        <f t="shared" si="11"/>
        <v>0.66519150936006888</v>
      </c>
      <c r="AT29" s="13">
        <f t="shared" si="12"/>
        <v>0.31329750424135933</v>
      </c>
      <c r="AU29" s="13">
        <f t="shared" si="13"/>
        <v>0.4597743272899974</v>
      </c>
    </row>
    <row r="30" spans="1:47" ht="15" customHeight="1">
      <c r="A30" s="9" t="s">
        <v>50</v>
      </c>
      <c r="B30" s="5">
        <v>2644</v>
      </c>
      <c r="C30" s="5">
        <v>97256</v>
      </c>
      <c r="D30" s="5">
        <v>46</v>
      </c>
      <c r="E30" s="5">
        <v>2227</v>
      </c>
      <c r="F30" s="5">
        <v>97298</v>
      </c>
      <c r="G30" s="5">
        <v>52</v>
      </c>
      <c r="H30" s="5">
        <v>2199</v>
      </c>
      <c r="I30" s="5">
        <v>97304</v>
      </c>
      <c r="J30" s="5">
        <v>53</v>
      </c>
      <c r="K30" s="5">
        <v>1900</v>
      </c>
      <c r="L30" s="5">
        <v>97288</v>
      </c>
      <c r="M30" s="5">
        <v>58</v>
      </c>
      <c r="N30" s="5">
        <v>272</v>
      </c>
      <c r="O30" s="5">
        <v>97164</v>
      </c>
      <c r="P30" s="5">
        <v>136</v>
      </c>
      <c r="Q30" s="5">
        <v>254</v>
      </c>
      <c r="R30" s="5">
        <v>97176</v>
      </c>
      <c r="S30" s="5">
        <v>140</v>
      </c>
      <c r="T30" s="5">
        <v>144</v>
      </c>
      <c r="U30" s="5">
        <v>96864</v>
      </c>
      <c r="V30" s="5">
        <v>213</v>
      </c>
      <c r="W30" s="5">
        <v>141</v>
      </c>
      <c r="X30" s="5">
        <v>96831</v>
      </c>
      <c r="Y30" s="5">
        <v>212</v>
      </c>
      <c r="Z30" s="5">
        <v>334</v>
      </c>
      <c r="AA30" s="5">
        <v>97386</v>
      </c>
      <c r="AB30" s="5">
        <v>118</v>
      </c>
      <c r="AC30" s="10" t="s">
        <v>50</v>
      </c>
      <c r="AD30" s="11">
        <f t="shared" si="5"/>
        <v>2644</v>
      </c>
      <c r="AE30" s="12">
        <f t="shared" si="6"/>
        <v>97256</v>
      </c>
      <c r="AF30" s="12">
        <f t="shared" si="0"/>
        <v>257144864</v>
      </c>
      <c r="AG30" s="13">
        <f>SUM(AD$11:AD30)/AD$53</f>
        <v>0.70746455706117328</v>
      </c>
      <c r="AH30" s="13">
        <f>SUM(AF$11:AF30)/AF$53</f>
        <v>0.35891978902319588</v>
      </c>
      <c r="AI30" s="12">
        <f t="shared" si="7"/>
        <v>358516376.53324974</v>
      </c>
      <c r="AJ30" s="14">
        <f t="shared" si="8"/>
        <v>1.4390268399209472E-2</v>
      </c>
      <c r="AK30" s="15">
        <f t="shared" si="1"/>
        <v>17380.26449831597</v>
      </c>
      <c r="AL30" s="16">
        <f t="shared" si="2"/>
        <v>0.17870634714892625</v>
      </c>
      <c r="AM30" s="15">
        <f t="shared" si="3"/>
        <v>79875.73550168403</v>
      </c>
      <c r="AN30" s="12">
        <f t="shared" si="4"/>
        <v>211191444.66645259</v>
      </c>
      <c r="AO30" s="13">
        <f>SUM(AN$11:AN30)/AN$53</f>
        <v>0.50400248315776841</v>
      </c>
      <c r="AP30" s="12">
        <f t="shared" si="9"/>
        <v>294447224.48992366</v>
      </c>
      <c r="AQ30" s="14">
        <f t="shared" si="10"/>
        <v>2.0419071513746785E-2</v>
      </c>
      <c r="AS30" s="13">
        <f t="shared" si="11"/>
        <v>0.68675491501527375</v>
      </c>
      <c r="AT30" s="13">
        <f t="shared" si="12"/>
        <v>0.33593859468598636</v>
      </c>
      <c r="AU30" s="13">
        <f t="shared" si="13"/>
        <v>0.48196682855178469</v>
      </c>
    </row>
    <row r="31" spans="1:47" ht="15" customHeight="1">
      <c r="A31" s="9" t="s">
        <v>51</v>
      </c>
      <c r="B31" s="5">
        <v>2692</v>
      </c>
      <c r="C31" s="5">
        <v>101893</v>
      </c>
      <c r="D31" s="5">
        <v>47</v>
      </c>
      <c r="E31" s="5">
        <v>2223</v>
      </c>
      <c r="F31" s="5">
        <v>101902</v>
      </c>
      <c r="G31" s="5">
        <v>49</v>
      </c>
      <c r="H31" s="5">
        <v>2187</v>
      </c>
      <c r="I31" s="5">
        <v>101900</v>
      </c>
      <c r="J31" s="5">
        <v>49</v>
      </c>
      <c r="K31" s="5">
        <v>1941</v>
      </c>
      <c r="L31" s="5">
        <v>101910</v>
      </c>
      <c r="M31" s="5">
        <v>55</v>
      </c>
      <c r="N31" s="5">
        <v>288</v>
      </c>
      <c r="O31" s="5">
        <v>101965</v>
      </c>
      <c r="P31" s="5">
        <v>154</v>
      </c>
      <c r="Q31" s="5">
        <v>265</v>
      </c>
      <c r="R31" s="5">
        <v>101972</v>
      </c>
      <c r="S31" s="5">
        <v>163</v>
      </c>
      <c r="T31" s="5">
        <v>178</v>
      </c>
      <c r="U31" s="5">
        <v>101742</v>
      </c>
      <c r="V31" s="5">
        <v>189</v>
      </c>
      <c r="W31" s="5">
        <v>171</v>
      </c>
      <c r="X31" s="5">
        <v>101710</v>
      </c>
      <c r="Y31" s="5">
        <v>198</v>
      </c>
      <c r="Z31" s="5">
        <v>281</v>
      </c>
      <c r="AA31" s="5">
        <v>101787</v>
      </c>
      <c r="AB31" s="5">
        <v>123</v>
      </c>
      <c r="AC31" s="10" t="s">
        <v>51</v>
      </c>
      <c r="AD31" s="11">
        <f t="shared" si="5"/>
        <v>2692</v>
      </c>
      <c r="AE31" s="12">
        <f t="shared" si="6"/>
        <v>101893</v>
      </c>
      <c r="AF31" s="12">
        <f t="shared" si="0"/>
        <v>274295956</v>
      </c>
      <c r="AG31" s="13">
        <f>SUM(AD$11:AD31)/AD$53</f>
        <v>0.72855016840291376</v>
      </c>
      <c r="AH31" s="13">
        <f>SUM(AF$11:AF31)/AF$53</f>
        <v>0.38343378698018671</v>
      </c>
      <c r="AI31" s="12">
        <f t="shared" si="7"/>
        <v>393893031.9512493</v>
      </c>
      <c r="AJ31" s="14">
        <f t="shared" si="8"/>
        <v>1.5652978981758523E-2</v>
      </c>
      <c r="AK31" s="15">
        <f t="shared" si="1"/>
        <v>19698.76449831597</v>
      </c>
      <c r="AL31" s="16">
        <f t="shared" si="2"/>
        <v>0.19332794694744457</v>
      </c>
      <c r="AM31" s="15">
        <f t="shared" si="3"/>
        <v>82194.23550168403</v>
      </c>
      <c r="AN31" s="12">
        <f t="shared" si="4"/>
        <v>221266881.9705334</v>
      </c>
      <c r="AO31" s="13">
        <f>SUM(AN$11:AN31)/AN$53</f>
        <v>0.52708940599475274</v>
      </c>
      <c r="AP31" s="12">
        <f t="shared" si="9"/>
        <v>317742500.76721013</v>
      </c>
      <c r="AQ31" s="14">
        <f t="shared" si="10"/>
        <v>2.1741202832291012E-2</v>
      </c>
      <c r="AS31" s="13">
        <f t="shared" si="11"/>
        <v>0.70746455706117328</v>
      </c>
      <c r="AT31" s="13">
        <f t="shared" si="12"/>
        <v>0.35891978902319588</v>
      </c>
      <c r="AU31" s="13">
        <f t="shared" si="13"/>
        <v>0.50400248315776841</v>
      </c>
    </row>
    <row r="32" spans="1:47" ht="15" customHeight="1">
      <c r="A32" s="9" t="s">
        <v>52</v>
      </c>
      <c r="B32" s="5">
        <v>2180</v>
      </c>
      <c r="C32" s="5">
        <v>107180</v>
      </c>
      <c r="D32" s="5">
        <v>44</v>
      </c>
      <c r="E32" s="5">
        <v>1836</v>
      </c>
      <c r="F32" s="5">
        <v>107216</v>
      </c>
      <c r="G32" s="5">
        <v>48</v>
      </c>
      <c r="H32" s="5">
        <v>1804</v>
      </c>
      <c r="I32" s="5">
        <v>107227</v>
      </c>
      <c r="J32" s="5">
        <v>48</v>
      </c>
      <c r="K32" s="5">
        <v>1572</v>
      </c>
      <c r="L32" s="5">
        <v>107253</v>
      </c>
      <c r="M32" s="5">
        <v>53</v>
      </c>
      <c r="N32" s="5">
        <v>210</v>
      </c>
      <c r="O32" s="5">
        <v>107019</v>
      </c>
      <c r="P32" s="5">
        <v>157</v>
      </c>
      <c r="Q32" s="5">
        <v>202</v>
      </c>
      <c r="R32" s="5">
        <v>107012</v>
      </c>
      <c r="S32" s="5">
        <v>161</v>
      </c>
      <c r="T32" s="5">
        <v>122</v>
      </c>
      <c r="U32" s="5">
        <v>106859</v>
      </c>
      <c r="V32" s="5">
        <v>171</v>
      </c>
      <c r="W32" s="5">
        <v>119</v>
      </c>
      <c r="X32" s="5">
        <v>106876</v>
      </c>
      <c r="Y32" s="5">
        <v>171</v>
      </c>
      <c r="Z32" s="5">
        <v>260</v>
      </c>
      <c r="AA32" s="5">
        <v>107027</v>
      </c>
      <c r="AB32" s="5">
        <v>130</v>
      </c>
      <c r="AC32" s="10" t="s">
        <v>52</v>
      </c>
      <c r="AD32" s="11">
        <f t="shared" si="5"/>
        <v>2180</v>
      </c>
      <c r="AE32" s="12">
        <f t="shared" si="6"/>
        <v>107180</v>
      </c>
      <c r="AF32" s="12">
        <f t="shared" si="0"/>
        <v>233652400</v>
      </c>
      <c r="AG32" s="13">
        <f>SUM(AD$11:AD32)/AD$53</f>
        <v>0.74562544058901858</v>
      </c>
      <c r="AH32" s="13">
        <f>SUM(AF$11:AF32)/AF$53</f>
        <v>0.4043154453894926</v>
      </c>
      <c r="AI32" s="12">
        <f t="shared" si="7"/>
        <v>344444669.06242657</v>
      </c>
      <c r="AJ32" s="14">
        <f t="shared" si="8"/>
        <v>1.3451032557107414E-2</v>
      </c>
      <c r="AK32" s="15">
        <f t="shared" si="1"/>
        <v>22342.26449831597</v>
      </c>
      <c r="AL32" s="16">
        <f t="shared" si="2"/>
        <v>0.20845553739798442</v>
      </c>
      <c r="AM32" s="15">
        <f t="shared" si="3"/>
        <v>84837.73550168403</v>
      </c>
      <c r="AN32" s="12">
        <f t="shared" si="4"/>
        <v>184946263.39367118</v>
      </c>
      <c r="AO32" s="13">
        <f>SUM(AN$11:AN32)/AN$53</f>
        <v>0.54638664593383623</v>
      </c>
      <c r="AP32" s="12">
        <f t="shared" si="9"/>
        <v>272643270.4691475</v>
      </c>
      <c r="AQ32" s="14">
        <f t="shared" si="10"/>
        <v>1.8329895771945857E-2</v>
      </c>
      <c r="AS32" s="13">
        <f t="shared" si="11"/>
        <v>0.72855016840291376</v>
      </c>
      <c r="AT32" s="13">
        <f t="shared" si="12"/>
        <v>0.38343378698018671</v>
      </c>
      <c r="AU32" s="13">
        <f t="shared" si="13"/>
        <v>0.52708940599475274</v>
      </c>
    </row>
    <row r="33" spans="1:47" ht="15" customHeight="1">
      <c r="A33" s="9" t="s">
        <v>53</v>
      </c>
      <c r="B33" s="5">
        <v>2278</v>
      </c>
      <c r="C33" s="5">
        <v>112027</v>
      </c>
      <c r="D33" s="5">
        <v>54</v>
      </c>
      <c r="E33" s="5">
        <v>1923</v>
      </c>
      <c r="F33" s="5">
        <v>112075</v>
      </c>
      <c r="G33" s="5">
        <v>54</v>
      </c>
      <c r="H33" s="5">
        <v>1895</v>
      </c>
      <c r="I33" s="5">
        <v>112077</v>
      </c>
      <c r="J33" s="5">
        <v>54</v>
      </c>
      <c r="K33" s="5">
        <v>1656</v>
      </c>
      <c r="L33" s="5">
        <v>112095</v>
      </c>
      <c r="M33" s="5">
        <v>58</v>
      </c>
      <c r="N33" s="5">
        <v>195</v>
      </c>
      <c r="O33" s="5">
        <v>111828</v>
      </c>
      <c r="P33" s="5">
        <v>159</v>
      </c>
      <c r="Q33" s="5">
        <v>186</v>
      </c>
      <c r="R33" s="5">
        <v>111825</v>
      </c>
      <c r="S33" s="5">
        <v>162</v>
      </c>
      <c r="T33" s="5">
        <v>155</v>
      </c>
      <c r="U33" s="5">
        <v>111659</v>
      </c>
      <c r="V33" s="5">
        <v>200</v>
      </c>
      <c r="W33" s="5">
        <v>147</v>
      </c>
      <c r="X33" s="5">
        <v>111652</v>
      </c>
      <c r="Y33" s="5">
        <v>200</v>
      </c>
      <c r="Z33" s="5">
        <v>254</v>
      </c>
      <c r="AA33" s="5">
        <v>111981</v>
      </c>
      <c r="AB33" s="5">
        <v>118</v>
      </c>
      <c r="AC33" s="10" t="s">
        <v>53</v>
      </c>
      <c r="AD33" s="11">
        <f t="shared" si="5"/>
        <v>2278</v>
      </c>
      <c r="AE33" s="12">
        <f t="shared" si="6"/>
        <v>112027</v>
      </c>
      <c r="AF33" s="12">
        <f t="shared" si="0"/>
        <v>255197506</v>
      </c>
      <c r="AG33" s="13">
        <f>SUM(AD$11:AD33)/AD$53</f>
        <v>0.76346831675413174</v>
      </c>
      <c r="AH33" s="13">
        <f>SUM(AF$11:AF33)/AF$53</f>
        <v>0.42712260314690825</v>
      </c>
      <c r="AI33" s="12">
        <f t="shared" si="7"/>
        <v>385116963.19414115</v>
      </c>
      <c r="AJ33" s="14">
        <f t="shared" si="8"/>
        <v>1.4835246138998339E-2</v>
      </c>
      <c r="AK33" s="15">
        <f t="shared" si="1"/>
        <v>24765.76449831597</v>
      </c>
      <c r="AL33" s="16">
        <f t="shared" si="2"/>
        <v>0.22106960374120499</v>
      </c>
      <c r="AM33" s="15">
        <f t="shared" si="3"/>
        <v>87261.23550168403</v>
      </c>
      <c r="AN33" s="12">
        <f t="shared" si="4"/>
        <v>198781094.47283623</v>
      </c>
      <c r="AO33" s="13">
        <f>SUM(AN$11:AN33)/AN$53</f>
        <v>0.56712740816935603</v>
      </c>
      <c r="AP33" s="12">
        <f t="shared" si="9"/>
        <v>299979308.74679619</v>
      </c>
      <c r="AQ33" s="14">
        <f t="shared" si="10"/>
        <v>1.9868293375476367E-2</v>
      </c>
      <c r="AS33" s="13">
        <f t="shared" si="11"/>
        <v>0.74562544058901858</v>
      </c>
      <c r="AT33" s="13">
        <f t="shared" si="12"/>
        <v>0.4043154453894926</v>
      </c>
      <c r="AU33" s="13">
        <f t="shared" si="13"/>
        <v>0.54638664593383623</v>
      </c>
    </row>
    <row r="34" spans="1:47" ht="15" customHeight="1">
      <c r="A34" s="9" t="s">
        <v>54</v>
      </c>
      <c r="B34" s="5">
        <v>1932</v>
      </c>
      <c r="C34" s="5">
        <v>117159</v>
      </c>
      <c r="D34" s="5">
        <v>52</v>
      </c>
      <c r="E34" s="5">
        <v>1648</v>
      </c>
      <c r="F34" s="5">
        <v>117182</v>
      </c>
      <c r="G34" s="5">
        <v>55</v>
      </c>
      <c r="H34" s="5">
        <v>1616</v>
      </c>
      <c r="I34" s="5">
        <v>117170</v>
      </c>
      <c r="J34" s="5">
        <v>56</v>
      </c>
      <c r="K34" s="5">
        <v>1426</v>
      </c>
      <c r="L34" s="5">
        <v>117142</v>
      </c>
      <c r="M34" s="5">
        <v>62</v>
      </c>
      <c r="N34" s="5">
        <v>182</v>
      </c>
      <c r="O34" s="5">
        <v>117177</v>
      </c>
      <c r="P34" s="5">
        <v>175</v>
      </c>
      <c r="Q34" s="5">
        <v>169</v>
      </c>
      <c r="R34" s="5">
        <v>117178</v>
      </c>
      <c r="S34" s="5">
        <v>179</v>
      </c>
      <c r="T34" s="5">
        <v>112</v>
      </c>
      <c r="U34" s="5">
        <v>116873</v>
      </c>
      <c r="V34" s="5">
        <v>197</v>
      </c>
      <c r="W34" s="5">
        <v>105</v>
      </c>
      <c r="X34" s="5">
        <v>116731</v>
      </c>
      <c r="Y34" s="5">
        <v>190</v>
      </c>
      <c r="Z34" s="5">
        <v>218</v>
      </c>
      <c r="AA34" s="5">
        <v>117401</v>
      </c>
      <c r="AB34" s="5">
        <v>134</v>
      </c>
      <c r="AC34" s="10" t="s">
        <v>54</v>
      </c>
      <c r="AD34" s="11">
        <f t="shared" si="5"/>
        <v>1932</v>
      </c>
      <c r="AE34" s="12">
        <f t="shared" si="6"/>
        <v>117159</v>
      </c>
      <c r="AF34" s="12">
        <f t="shared" si="0"/>
        <v>226351188</v>
      </c>
      <c r="AG34" s="13">
        <f>SUM(AD$11:AD34)/AD$53</f>
        <v>0.77860108091172553</v>
      </c>
      <c r="AH34" s="13">
        <f>SUM(AF$11:AF34)/AF$53</f>
        <v>0.44735174775811953</v>
      </c>
      <c r="AI34" s="12">
        <f t="shared" si="7"/>
        <v>349049240.14011121</v>
      </c>
      <c r="AJ34" s="14">
        <f t="shared" si="8"/>
        <v>1.32332141141107E-2</v>
      </c>
      <c r="AK34" s="15">
        <f t="shared" si="1"/>
        <v>27331.76449831597</v>
      </c>
      <c r="AL34" s="16">
        <f t="shared" si="2"/>
        <v>0.23328779264346716</v>
      </c>
      <c r="AM34" s="15">
        <f t="shared" si="3"/>
        <v>89827.23550168403</v>
      </c>
      <c r="AN34" s="12">
        <f t="shared" si="4"/>
        <v>173546218.98925355</v>
      </c>
      <c r="AO34" s="13">
        <f>SUM(AN$11:AN34)/AN$53</f>
        <v>0.58523517075349585</v>
      </c>
      <c r="AP34" s="12">
        <f t="shared" si="9"/>
        <v>267620313.3839452</v>
      </c>
      <c r="AQ34" s="14">
        <f t="shared" si="10"/>
        <v>1.7438431130876082E-2</v>
      </c>
      <c r="AS34" s="13">
        <f t="shared" si="11"/>
        <v>0.76346831675413174</v>
      </c>
      <c r="AT34" s="13">
        <f t="shared" si="12"/>
        <v>0.42712260314690825</v>
      </c>
      <c r="AU34" s="13">
        <f t="shared" si="13"/>
        <v>0.56712740816935603</v>
      </c>
    </row>
    <row r="35" spans="1:47" ht="15" customHeight="1">
      <c r="A35" s="9" t="s">
        <v>55</v>
      </c>
      <c r="B35" s="5">
        <v>1992</v>
      </c>
      <c r="C35" s="5">
        <v>121959</v>
      </c>
      <c r="D35" s="5">
        <v>53</v>
      </c>
      <c r="E35" s="5">
        <v>1662</v>
      </c>
      <c r="F35" s="5">
        <v>122015</v>
      </c>
      <c r="G35" s="5">
        <v>60</v>
      </c>
      <c r="H35" s="5">
        <v>1650</v>
      </c>
      <c r="I35" s="5">
        <v>122015</v>
      </c>
      <c r="J35" s="5">
        <v>61</v>
      </c>
      <c r="K35" s="5">
        <v>1449</v>
      </c>
      <c r="L35" s="5">
        <v>122005</v>
      </c>
      <c r="M35" s="5">
        <v>66</v>
      </c>
      <c r="N35" s="5">
        <v>194</v>
      </c>
      <c r="O35" s="5">
        <v>121769</v>
      </c>
      <c r="P35" s="5">
        <v>153</v>
      </c>
      <c r="Q35" s="5">
        <v>189</v>
      </c>
      <c r="R35" s="5">
        <v>121803</v>
      </c>
      <c r="S35" s="5">
        <v>157</v>
      </c>
      <c r="T35" s="5">
        <v>119</v>
      </c>
      <c r="U35" s="5">
        <v>121549</v>
      </c>
      <c r="V35" s="5">
        <v>199</v>
      </c>
      <c r="W35" s="5">
        <v>117</v>
      </c>
      <c r="X35" s="5">
        <v>121559</v>
      </c>
      <c r="Y35" s="5">
        <v>204</v>
      </c>
      <c r="Z35" s="5">
        <v>233</v>
      </c>
      <c r="AA35" s="5">
        <v>121990</v>
      </c>
      <c r="AB35" s="5">
        <v>124</v>
      </c>
      <c r="AC35" s="10" t="s">
        <v>55</v>
      </c>
      <c r="AD35" s="11">
        <f t="shared" si="5"/>
        <v>1992</v>
      </c>
      <c r="AE35" s="12">
        <f t="shared" si="6"/>
        <v>121959</v>
      </c>
      <c r="AF35" s="12">
        <f t="shared" si="0"/>
        <v>242942328</v>
      </c>
      <c r="AG35" s="13">
        <f>SUM(AD$11:AD35)/AD$53</f>
        <v>0.79420380668912038</v>
      </c>
      <c r="AH35" s="13">
        <f>SUM(AF$11:AF35)/AF$53</f>
        <v>0.46906365273516043</v>
      </c>
      <c r="AI35" s="12">
        <f t="shared" si="7"/>
        <v>382100880.88352782</v>
      </c>
      <c r="AJ35" s="14">
        <f t="shared" si="8"/>
        <v>1.4298578192078129E-2</v>
      </c>
      <c r="AK35" s="15">
        <f t="shared" si="1"/>
        <v>29731.76449831597</v>
      </c>
      <c r="AL35" s="16">
        <f t="shared" si="2"/>
        <v>0.24378491540858788</v>
      </c>
      <c r="AM35" s="15">
        <f t="shared" si="3"/>
        <v>92227.23550168403</v>
      </c>
      <c r="AN35" s="12">
        <f t="shared" si="4"/>
        <v>183716653.11935458</v>
      </c>
      <c r="AO35" s="13">
        <f>SUM(AN$11:AN35)/AN$53</f>
        <v>0.60440411351014567</v>
      </c>
      <c r="AP35" s="12">
        <f t="shared" si="9"/>
        <v>288950449.95979005</v>
      </c>
      <c r="AQ35" s="14">
        <f t="shared" si="10"/>
        <v>1.8561615526381886E-2</v>
      </c>
      <c r="AS35" s="13">
        <f t="shared" si="11"/>
        <v>0.77860108091172553</v>
      </c>
      <c r="AT35" s="13">
        <f t="shared" si="12"/>
        <v>0.44735174775811953</v>
      </c>
      <c r="AU35" s="13">
        <f t="shared" si="13"/>
        <v>0.58523517075349585</v>
      </c>
    </row>
    <row r="36" spans="1:47" ht="15" customHeight="1">
      <c r="A36" s="9" t="s">
        <v>56</v>
      </c>
      <c r="B36" s="5">
        <v>1656</v>
      </c>
      <c r="C36" s="5">
        <v>127086</v>
      </c>
      <c r="D36" s="5">
        <v>66</v>
      </c>
      <c r="E36" s="5">
        <v>1395</v>
      </c>
      <c r="F36" s="5">
        <v>127124</v>
      </c>
      <c r="G36" s="5">
        <v>74</v>
      </c>
      <c r="H36" s="5">
        <v>1381</v>
      </c>
      <c r="I36" s="5">
        <v>127121</v>
      </c>
      <c r="J36" s="5">
        <v>75</v>
      </c>
      <c r="K36" s="5">
        <v>1227</v>
      </c>
      <c r="L36" s="5">
        <v>127142</v>
      </c>
      <c r="M36" s="5">
        <v>80</v>
      </c>
      <c r="N36" s="5">
        <v>144</v>
      </c>
      <c r="O36" s="5">
        <v>126726</v>
      </c>
      <c r="P36" s="5">
        <v>171</v>
      </c>
      <c r="Q36" s="5">
        <v>138</v>
      </c>
      <c r="R36" s="5">
        <v>126697</v>
      </c>
      <c r="S36" s="5">
        <v>174</v>
      </c>
      <c r="T36" s="5">
        <v>116</v>
      </c>
      <c r="U36" s="5">
        <v>127087</v>
      </c>
      <c r="V36" s="5">
        <v>211</v>
      </c>
      <c r="W36" s="5">
        <v>111</v>
      </c>
      <c r="X36" s="5">
        <v>127105</v>
      </c>
      <c r="Y36" s="5">
        <v>220</v>
      </c>
      <c r="Z36" s="5">
        <v>169</v>
      </c>
      <c r="AA36" s="5">
        <v>126954</v>
      </c>
      <c r="AB36" s="5">
        <v>169</v>
      </c>
      <c r="AC36" s="10" t="s">
        <v>56</v>
      </c>
      <c r="AD36" s="11">
        <f t="shared" si="5"/>
        <v>1656</v>
      </c>
      <c r="AE36" s="12">
        <f t="shared" si="6"/>
        <v>127086</v>
      </c>
      <c r="AF36" s="12">
        <f t="shared" si="0"/>
        <v>210454416</v>
      </c>
      <c r="AG36" s="13">
        <f>SUM(AD$11:AD36)/AD$53</f>
        <v>0.80717474739562933</v>
      </c>
      <c r="AH36" s="13">
        <f>SUM(AF$11:AF36)/AF$53</f>
        <v>0.48787209307492141</v>
      </c>
      <c r="AI36" s="12">
        <f t="shared" si="7"/>
        <v>337017188.39483041</v>
      </c>
      <c r="AJ36" s="14">
        <f t="shared" si="8"/>
        <v>1.2412356818841491E-2</v>
      </c>
      <c r="AK36" s="15">
        <f t="shared" si="1"/>
        <v>32295.26449831597</v>
      </c>
      <c r="AL36" s="16">
        <f t="shared" si="2"/>
        <v>0.25412133907996137</v>
      </c>
      <c r="AM36" s="15">
        <f t="shared" si="3"/>
        <v>94790.73550168403</v>
      </c>
      <c r="AN36" s="12">
        <f t="shared" si="4"/>
        <v>156973457.99078876</v>
      </c>
      <c r="AO36" s="13">
        <f>SUM(AN$11:AN36)/AN$53</f>
        <v>0.62078267897739237</v>
      </c>
      <c r="AP36" s="12">
        <f t="shared" si="9"/>
        <v>251373929.1869725</v>
      </c>
      <c r="AQ36" s="14">
        <f t="shared" si="10"/>
        <v>1.5891825239753739E-2</v>
      </c>
      <c r="AS36" s="13">
        <f t="shared" si="11"/>
        <v>0.79420380668912038</v>
      </c>
      <c r="AT36" s="13">
        <f t="shared" si="12"/>
        <v>0.46906365273516043</v>
      </c>
      <c r="AU36" s="13">
        <f t="shared" si="13"/>
        <v>0.60440411351014567</v>
      </c>
    </row>
    <row r="37" spans="1:47" ht="15" customHeight="1">
      <c r="A37" s="9" t="s">
        <v>57</v>
      </c>
      <c r="B37" s="5">
        <v>1547</v>
      </c>
      <c r="C37" s="5">
        <v>132231</v>
      </c>
      <c r="D37" s="5">
        <v>57</v>
      </c>
      <c r="E37" s="5">
        <v>1265</v>
      </c>
      <c r="F37" s="5">
        <v>132276</v>
      </c>
      <c r="G37" s="5">
        <v>66</v>
      </c>
      <c r="H37" s="5">
        <v>1249</v>
      </c>
      <c r="I37" s="5">
        <v>132286</v>
      </c>
      <c r="J37" s="5">
        <v>67</v>
      </c>
      <c r="K37" s="5">
        <v>1106</v>
      </c>
      <c r="L37" s="5">
        <v>132317</v>
      </c>
      <c r="M37" s="5">
        <v>72</v>
      </c>
      <c r="N37" s="5">
        <v>177</v>
      </c>
      <c r="O37" s="5">
        <v>132223</v>
      </c>
      <c r="P37" s="5">
        <v>174</v>
      </c>
      <c r="Q37" s="5">
        <v>169</v>
      </c>
      <c r="R37" s="5">
        <v>132258</v>
      </c>
      <c r="S37" s="5">
        <v>176</v>
      </c>
      <c r="T37" s="5">
        <v>105</v>
      </c>
      <c r="U37" s="5">
        <v>131681</v>
      </c>
      <c r="V37" s="5">
        <v>181</v>
      </c>
      <c r="W37" s="5">
        <v>100</v>
      </c>
      <c r="X37" s="5">
        <v>131688</v>
      </c>
      <c r="Y37" s="5">
        <v>191</v>
      </c>
      <c r="Z37" s="5">
        <v>160</v>
      </c>
      <c r="AA37" s="5">
        <v>132061</v>
      </c>
      <c r="AB37" s="5">
        <v>172</v>
      </c>
      <c r="AC37" s="10" t="s">
        <v>57</v>
      </c>
      <c r="AD37" s="11">
        <f t="shared" si="5"/>
        <v>1547</v>
      </c>
      <c r="AE37" s="12">
        <f t="shared" si="6"/>
        <v>132231</v>
      </c>
      <c r="AF37" s="12">
        <f t="shared" si="0"/>
        <v>204561357</v>
      </c>
      <c r="AG37" s="13">
        <f>SUM(AD$11:AD37)/AD$53</f>
        <v>0.81929192449283306</v>
      </c>
      <c r="AH37" s="13">
        <f>SUM(AF$11:AF37)/AF$53</f>
        <v>0.5061538671145549</v>
      </c>
      <c r="AI37" s="12">
        <f t="shared" si="7"/>
        <v>332712229.51677763</v>
      </c>
      <c r="AJ37" s="14">
        <f t="shared" si="8"/>
        <v>1.2044788598833863E-2</v>
      </c>
      <c r="AK37" s="15">
        <f t="shared" si="1"/>
        <v>34867.76449831597</v>
      </c>
      <c r="AL37" s="16">
        <f t="shared" si="2"/>
        <v>0.26368827656386151</v>
      </c>
      <c r="AM37" s="15">
        <f t="shared" si="3"/>
        <v>97363.23550168403</v>
      </c>
      <c r="AN37" s="12">
        <f t="shared" si="4"/>
        <v>150620925.32110518</v>
      </c>
      <c r="AO37" s="13">
        <f>SUM(AN$11:AN37)/AN$53</f>
        <v>0.63649842301262771</v>
      </c>
      <c r="AP37" s="12">
        <f t="shared" si="9"/>
        <v>244979915.12377858</v>
      </c>
      <c r="AQ37" s="14">
        <f t="shared" si="10"/>
        <v>1.5234697773780531E-2</v>
      </c>
      <c r="AS37" s="13">
        <f t="shared" si="11"/>
        <v>0.80717474739562933</v>
      </c>
      <c r="AT37" s="13">
        <f t="shared" si="12"/>
        <v>0.48787209307492141</v>
      </c>
      <c r="AU37" s="13">
        <f t="shared" si="13"/>
        <v>0.62078267897739237</v>
      </c>
    </row>
    <row r="38" spans="1:47" ht="15" customHeight="1">
      <c r="A38" s="9" t="s">
        <v>59</v>
      </c>
      <c r="B38" s="5">
        <v>1424</v>
      </c>
      <c r="C38" s="5">
        <v>137146</v>
      </c>
      <c r="D38" s="5">
        <v>57</v>
      </c>
      <c r="E38" s="5">
        <v>1203</v>
      </c>
      <c r="F38" s="5">
        <v>137173</v>
      </c>
      <c r="G38" s="5">
        <v>63</v>
      </c>
      <c r="H38" s="5">
        <v>1171</v>
      </c>
      <c r="I38" s="5">
        <v>137181</v>
      </c>
      <c r="J38" s="5">
        <v>64</v>
      </c>
      <c r="K38" s="5">
        <v>1025</v>
      </c>
      <c r="L38" s="5">
        <v>137238</v>
      </c>
      <c r="M38" s="5">
        <v>75</v>
      </c>
      <c r="N38" s="5">
        <v>117</v>
      </c>
      <c r="O38" s="5">
        <v>137021</v>
      </c>
      <c r="P38" s="5">
        <v>212</v>
      </c>
      <c r="Q38" s="5">
        <v>113</v>
      </c>
      <c r="R38" s="5">
        <v>137018</v>
      </c>
      <c r="S38" s="5">
        <v>206</v>
      </c>
      <c r="T38" s="5">
        <v>100</v>
      </c>
      <c r="U38" s="5">
        <v>136973</v>
      </c>
      <c r="V38" s="5">
        <v>233</v>
      </c>
      <c r="W38" s="5">
        <v>88</v>
      </c>
      <c r="X38" s="5">
        <v>136985</v>
      </c>
      <c r="Y38" s="5">
        <v>253</v>
      </c>
      <c r="Z38" s="5">
        <v>158</v>
      </c>
      <c r="AA38" s="5">
        <v>136846</v>
      </c>
      <c r="AB38" s="5">
        <v>147</v>
      </c>
      <c r="AC38" s="10" t="s">
        <v>59</v>
      </c>
      <c r="AD38" s="11">
        <f t="shared" si="5"/>
        <v>1424</v>
      </c>
      <c r="AE38" s="12">
        <f t="shared" si="6"/>
        <v>137146</v>
      </c>
      <c r="AF38" s="12">
        <f t="shared" si="0"/>
        <v>195295904</v>
      </c>
      <c r="AG38" s="13">
        <f>SUM(AD$11:AD38)/AD$53</f>
        <v>0.83044568026944465</v>
      </c>
      <c r="AH38" s="13">
        <f>SUM(AF$11:AF38)/AF$53</f>
        <v>0.52360758193222678</v>
      </c>
      <c r="AI38" s="12">
        <f t="shared" si="7"/>
        <v>322186996.88484371</v>
      </c>
      <c r="AJ38" s="14">
        <f t="shared" si="8"/>
        <v>1.1485707710837468E-2</v>
      </c>
      <c r="AK38" s="15">
        <f t="shared" si="1"/>
        <v>37325.26449831597</v>
      </c>
      <c r="AL38" s="16">
        <f t="shared" si="2"/>
        <v>0.27215715003219904</v>
      </c>
      <c r="AM38" s="15">
        <f t="shared" si="3"/>
        <v>99820.73550168403</v>
      </c>
      <c r="AN38" s="12">
        <f t="shared" si="4"/>
        <v>142144727.35439807</v>
      </c>
      <c r="AO38" s="13">
        <f>SUM(AN$11:AN38)/AN$53</f>
        <v>0.65132976298944434</v>
      </c>
      <c r="AP38" s="12">
        <f t="shared" si="9"/>
        <v>234501502.03523168</v>
      </c>
      <c r="AQ38" s="14">
        <f t="shared" si="10"/>
        <v>1.4364121068903845E-2</v>
      </c>
      <c r="AS38" s="13">
        <f t="shared" si="11"/>
        <v>0.81929192449283306</v>
      </c>
      <c r="AT38" s="13">
        <f t="shared" si="12"/>
        <v>0.5061538671145549</v>
      </c>
      <c r="AU38" s="13">
        <f t="shared" si="13"/>
        <v>0.63649842301262771</v>
      </c>
    </row>
    <row r="39" spans="1:47" ht="15" customHeight="1">
      <c r="A39" s="9" t="s">
        <v>60</v>
      </c>
      <c r="B39" s="5">
        <v>1342</v>
      </c>
      <c r="C39" s="5">
        <v>142307</v>
      </c>
      <c r="D39" s="5">
        <v>65</v>
      </c>
      <c r="E39" s="5">
        <v>1141</v>
      </c>
      <c r="F39" s="5">
        <v>142313</v>
      </c>
      <c r="G39" s="5">
        <v>74</v>
      </c>
      <c r="H39" s="5">
        <v>1133</v>
      </c>
      <c r="I39" s="5">
        <v>142319</v>
      </c>
      <c r="J39" s="5">
        <v>75</v>
      </c>
      <c r="K39" s="5">
        <v>1003</v>
      </c>
      <c r="L39" s="5">
        <v>142354</v>
      </c>
      <c r="M39" s="5">
        <v>78</v>
      </c>
      <c r="N39" s="5">
        <v>107</v>
      </c>
      <c r="O39" s="5">
        <v>142649</v>
      </c>
      <c r="P39" s="5">
        <v>224</v>
      </c>
      <c r="Q39" s="5">
        <v>104</v>
      </c>
      <c r="R39" s="5">
        <v>142632</v>
      </c>
      <c r="S39" s="5">
        <v>230</v>
      </c>
      <c r="T39" s="5">
        <v>92</v>
      </c>
      <c r="U39" s="5">
        <v>141922</v>
      </c>
      <c r="V39" s="5">
        <v>201</v>
      </c>
      <c r="W39" s="5">
        <v>85</v>
      </c>
      <c r="X39" s="5">
        <v>142007</v>
      </c>
      <c r="Y39" s="5">
        <v>211</v>
      </c>
      <c r="Z39" s="5">
        <v>141</v>
      </c>
      <c r="AA39" s="5">
        <v>142068</v>
      </c>
      <c r="AB39" s="5">
        <v>178</v>
      </c>
      <c r="AC39" s="10" t="s">
        <v>60</v>
      </c>
      <c r="AD39" s="11">
        <f t="shared" si="5"/>
        <v>1342</v>
      </c>
      <c r="AE39" s="12">
        <f t="shared" si="6"/>
        <v>142307</v>
      </c>
      <c r="AF39" s="12">
        <f t="shared" si="0"/>
        <v>190975994</v>
      </c>
      <c r="AG39" s="13">
        <f>SUM(AD$11:AD39)/AD$53</f>
        <v>0.8409571551656615</v>
      </c>
      <c r="AH39" s="13">
        <f>SUM(AF$11:AF39)/AF$53</f>
        <v>0.54067522374153698</v>
      </c>
      <c r="AI39" s="12">
        <f t="shared" si="7"/>
        <v>319197817.87163782</v>
      </c>
      <c r="AJ39" s="14">
        <f t="shared" si="8"/>
        <v>1.1187181994314996E-2</v>
      </c>
      <c r="AK39" s="15">
        <f t="shared" si="1"/>
        <v>39905.76449831597</v>
      </c>
      <c r="AL39" s="16">
        <f t="shared" si="2"/>
        <v>0.28042024987046293</v>
      </c>
      <c r="AM39" s="15">
        <f t="shared" si="3"/>
        <v>102401.23550168403</v>
      </c>
      <c r="AN39" s="12">
        <f t="shared" si="4"/>
        <v>137422458.04325998</v>
      </c>
      <c r="AO39" s="13">
        <f>SUM(AN$11:AN39)/AN$53</f>
        <v>0.66566838274427942</v>
      </c>
      <c r="AP39" s="12">
        <f t="shared" si="9"/>
        <v>229688286.02596661</v>
      </c>
      <c r="AQ39" s="14">
        <f t="shared" si="10"/>
        <v>1.3843592947244169E-2</v>
      </c>
      <c r="AS39" s="13">
        <f t="shared" si="11"/>
        <v>0.83044568026944465</v>
      </c>
      <c r="AT39" s="13">
        <f t="shared" si="12"/>
        <v>0.52360758193222678</v>
      </c>
      <c r="AU39" s="13">
        <f t="shared" si="13"/>
        <v>0.65132976298944434</v>
      </c>
    </row>
    <row r="40" spans="1:47" ht="15" customHeight="1">
      <c r="A40" s="9" t="s">
        <v>61</v>
      </c>
      <c r="B40" s="5">
        <v>1134</v>
      </c>
      <c r="C40" s="5">
        <v>147109</v>
      </c>
      <c r="D40" s="5">
        <v>61</v>
      </c>
      <c r="E40" s="5">
        <v>969</v>
      </c>
      <c r="F40" s="5">
        <v>147109</v>
      </c>
      <c r="G40" s="5">
        <v>65</v>
      </c>
      <c r="H40" s="5">
        <v>956</v>
      </c>
      <c r="I40" s="5">
        <v>147110</v>
      </c>
      <c r="J40" s="5">
        <v>66</v>
      </c>
      <c r="K40" s="5">
        <v>855</v>
      </c>
      <c r="L40" s="5">
        <v>147119</v>
      </c>
      <c r="M40" s="5">
        <v>72</v>
      </c>
      <c r="N40" s="5">
        <v>71</v>
      </c>
      <c r="O40" s="5" t="s">
        <v>58</v>
      </c>
      <c r="P40" s="5" t="s">
        <v>58</v>
      </c>
      <c r="Q40" s="5">
        <v>66</v>
      </c>
      <c r="R40" s="5" t="s">
        <v>58</v>
      </c>
      <c r="S40" s="5" t="s">
        <v>58</v>
      </c>
      <c r="T40" s="5">
        <v>93</v>
      </c>
      <c r="U40" s="5">
        <v>147265</v>
      </c>
      <c r="V40" s="5">
        <v>228</v>
      </c>
      <c r="W40" s="5">
        <v>85</v>
      </c>
      <c r="X40" s="5">
        <v>147266</v>
      </c>
      <c r="Y40" s="5">
        <v>250</v>
      </c>
      <c r="Z40" s="5">
        <v>116</v>
      </c>
      <c r="AA40" s="5">
        <v>146960</v>
      </c>
      <c r="AB40" s="5">
        <v>195</v>
      </c>
      <c r="AC40" s="10" t="s">
        <v>61</v>
      </c>
      <c r="AD40" s="11">
        <f t="shared" si="5"/>
        <v>1134</v>
      </c>
      <c r="AE40" s="12">
        <f t="shared" si="6"/>
        <v>147109</v>
      </c>
      <c r="AF40" s="12">
        <f t="shared" si="0"/>
        <v>166821606</v>
      </c>
      <c r="AG40" s="13">
        <f>SUM(AD$11:AD40)/AD$53</f>
        <v>0.84983942977990135</v>
      </c>
      <c r="AH40" s="13">
        <f>SUM(AF$11:AF40)/AF$53</f>
        <v>0.55558417306875896</v>
      </c>
      <c r="AI40" s="12">
        <f t="shared" si="7"/>
        <v>282061401.71993423</v>
      </c>
      <c r="AJ40" s="14">
        <f t="shared" si="8"/>
        <v>9.737277010909982E-3</v>
      </c>
      <c r="AK40" s="15">
        <f t="shared" si="1"/>
        <v>42306.76449831597</v>
      </c>
      <c r="AL40" s="16">
        <f t="shared" si="2"/>
        <v>0.28758787360607418</v>
      </c>
      <c r="AM40" s="15">
        <f t="shared" si="3"/>
        <v>104802.23550168403</v>
      </c>
      <c r="AN40" s="12">
        <f t="shared" si="4"/>
        <v>118845735.05890968</v>
      </c>
      <c r="AO40" s="13">
        <f>SUM(AN$11:AN40)/AN$53</f>
        <v>0.67806871256487644</v>
      </c>
      <c r="AP40" s="12">
        <f t="shared" si="9"/>
        <v>200943962.97294965</v>
      </c>
      <c r="AQ40" s="14">
        <f t="shared" si="10"/>
        <v>1.1935441889876908E-2</v>
      </c>
      <c r="AS40" s="13">
        <f t="shared" si="11"/>
        <v>0.8409571551656615</v>
      </c>
      <c r="AT40" s="13">
        <f t="shared" si="12"/>
        <v>0.54067522374153698</v>
      </c>
      <c r="AU40" s="13">
        <f t="shared" si="13"/>
        <v>0.66566838274427942</v>
      </c>
    </row>
    <row r="41" spans="1:47" ht="15" customHeight="1">
      <c r="A41" s="9" t="s">
        <v>62</v>
      </c>
      <c r="B41" s="5">
        <v>1489</v>
      </c>
      <c r="C41" s="5">
        <v>151809</v>
      </c>
      <c r="D41" s="5">
        <v>57</v>
      </c>
      <c r="E41" s="5">
        <v>1245</v>
      </c>
      <c r="F41" s="5">
        <v>151818</v>
      </c>
      <c r="G41" s="5">
        <v>65</v>
      </c>
      <c r="H41" s="5">
        <v>1235</v>
      </c>
      <c r="I41" s="5">
        <v>151824</v>
      </c>
      <c r="J41" s="5">
        <v>66</v>
      </c>
      <c r="K41" s="5">
        <v>1127</v>
      </c>
      <c r="L41" s="5">
        <v>151842</v>
      </c>
      <c r="M41" s="5">
        <v>72</v>
      </c>
      <c r="N41" s="5">
        <v>105</v>
      </c>
      <c r="O41" s="5">
        <v>152034</v>
      </c>
      <c r="P41" s="5">
        <v>162</v>
      </c>
      <c r="Q41" s="5">
        <v>103</v>
      </c>
      <c r="R41" s="5">
        <v>152040</v>
      </c>
      <c r="S41" s="5">
        <v>166</v>
      </c>
      <c r="T41" s="5">
        <v>139</v>
      </c>
      <c r="U41" s="5">
        <v>151537</v>
      </c>
      <c r="V41" s="5">
        <v>187</v>
      </c>
      <c r="W41" s="5">
        <v>136</v>
      </c>
      <c r="X41" s="5">
        <v>151548</v>
      </c>
      <c r="Y41" s="5">
        <v>189</v>
      </c>
      <c r="Z41" s="5">
        <v>121</v>
      </c>
      <c r="AA41" s="5">
        <v>151665</v>
      </c>
      <c r="AB41" s="5">
        <v>201</v>
      </c>
      <c r="AC41" s="10" t="s">
        <v>62</v>
      </c>
      <c r="AD41" s="11">
        <f t="shared" si="5"/>
        <v>1489</v>
      </c>
      <c r="AE41" s="12">
        <f t="shared" si="6"/>
        <v>151809</v>
      </c>
      <c r="AF41" s="12">
        <f t="shared" si="0"/>
        <v>226043601</v>
      </c>
      <c r="AG41" s="13">
        <f>SUM(AD$11:AD41)/AD$53</f>
        <v>0.86150231064463068</v>
      </c>
      <c r="AH41" s="13">
        <f>SUM(AF$11:AF41)/AF$53</f>
        <v>0.57578582844097614</v>
      </c>
      <c r="AI41" s="12">
        <f t="shared" si="7"/>
        <v>386837849.54716843</v>
      </c>
      <c r="AJ41" s="14">
        <f t="shared" si="8"/>
        <v>1.3195033541536682E-2</v>
      </c>
      <c r="AK41" s="15">
        <f t="shared" si="1"/>
        <v>44656.76449831597</v>
      </c>
      <c r="AL41" s="16">
        <f t="shared" si="2"/>
        <v>0.29416414374849958</v>
      </c>
      <c r="AM41" s="15">
        <f t="shared" si="3"/>
        <v>107152.23550168403</v>
      </c>
      <c r="AN41" s="12">
        <f t="shared" si="4"/>
        <v>159549678.66200751</v>
      </c>
      <c r="AO41" s="13">
        <f>SUM(AN$11:AN41)/AN$53</f>
        <v>0.69471608015613651</v>
      </c>
      <c r="AP41" s="12">
        <f t="shared" si="9"/>
        <v>273044024.76561475</v>
      </c>
      <c r="AQ41" s="14">
        <f t="shared" si="10"/>
        <v>1.6010625490417322E-2</v>
      </c>
      <c r="AS41" s="13">
        <f t="shared" si="11"/>
        <v>0.84983942977990135</v>
      </c>
      <c r="AT41" s="13">
        <f t="shared" si="12"/>
        <v>0.55558417306875896</v>
      </c>
      <c r="AU41" s="13">
        <f t="shared" si="13"/>
        <v>0.67806871256487644</v>
      </c>
    </row>
    <row r="42" spans="1:47" ht="15" customHeight="1">
      <c r="A42" s="9" t="s">
        <v>63</v>
      </c>
      <c r="B42" s="5">
        <v>1006</v>
      </c>
      <c r="C42" s="5">
        <v>157270</v>
      </c>
      <c r="D42" s="5">
        <v>76</v>
      </c>
      <c r="E42" s="5">
        <v>841</v>
      </c>
      <c r="F42" s="5">
        <v>157267</v>
      </c>
      <c r="G42" s="5">
        <v>82</v>
      </c>
      <c r="H42" s="5">
        <v>831</v>
      </c>
      <c r="I42" s="5">
        <v>157272</v>
      </c>
      <c r="J42" s="5">
        <v>83</v>
      </c>
      <c r="K42" s="5">
        <v>752</v>
      </c>
      <c r="L42" s="5">
        <v>157267</v>
      </c>
      <c r="M42" s="5">
        <v>89</v>
      </c>
      <c r="N42" s="5">
        <v>60</v>
      </c>
      <c r="O42" s="5" t="s">
        <v>58</v>
      </c>
      <c r="P42" s="5" t="s">
        <v>58</v>
      </c>
      <c r="Q42" s="5">
        <v>56</v>
      </c>
      <c r="R42" s="5" t="s">
        <v>58</v>
      </c>
      <c r="S42" s="5" t="s">
        <v>58</v>
      </c>
      <c r="T42" s="5">
        <v>103</v>
      </c>
      <c r="U42" s="5">
        <v>157108</v>
      </c>
      <c r="V42" s="5">
        <v>183</v>
      </c>
      <c r="W42" s="5">
        <v>101</v>
      </c>
      <c r="X42" s="5">
        <v>157135</v>
      </c>
      <c r="Y42" s="5">
        <v>177</v>
      </c>
      <c r="Z42" s="5">
        <v>90</v>
      </c>
      <c r="AA42" s="5">
        <v>157425</v>
      </c>
      <c r="AB42" s="5">
        <v>220</v>
      </c>
      <c r="AC42" s="10" t="s">
        <v>63</v>
      </c>
      <c r="AD42" s="11">
        <f t="shared" si="5"/>
        <v>1006</v>
      </c>
      <c r="AE42" s="12">
        <f t="shared" si="6"/>
        <v>157270</v>
      </c>
      <c r="AF42" s="12">
        <f t="shared" si="0"/>
        <v>158213620</v>
      </c>
      <c r="AG42" s="13">
        <f>SUM(AD$11:AD42)/AD$53</f>
        <v>0.86938200046996161</v>
      </c>
      <c r="AH42" s="13">
        <f>SUM(AF$11:AF42)/AF$53</f>
        <v>0.58992547677559515</v>
      </c>
      <c r="AI42" s="12">
        <f t="shared" si="7"/>
        <v>273849472.66264588</v>
      </c>
      <c r="AJ42" s="14">
        <f t="shared" si="8"/>
        <v>9.1854435109882636E-3</v>
      </c>
      <c r="AK42" s="15">
        <f t="shared" si="1"/>
        <v>47387.26449831597</v>
      </c>
      <c r="AL42" s="16">
        <f t="shared" si="2"/>
        <v>0.3013115311141093</v>
      </c>
      <c r="AM42" s="15">
        <f t="shared" si="3"/>
        <v>109882.73550168403</v>
      </c>
      <c r="AN42" s="12">
        <f t="shared" si="4"/>
        <v>110542031.91469413</v>
      </c>
      <c r="AO42" s="13">
        <f>SUM(AN$11:AN42)/AN$53</f>
        <v>0.7062500039784908</v>
      </c>
      <c r="AP42" s="12">
        <f t="shared" si="9"/>
        <v>191335468.75987265</v>
      </c>
      <c r="AQ42" s="14">
        <f t="shared" si="10"/>
        <v>1.1039178198789348E-2</v>
      </c>
      <c r="AS42" s="13">
        <f t="shared" si="11"/>
        <v>0.86150231064463068</v>
      </c>
      <c r="AT42" s="13">
        <f t="shared" si="12"/>
        <v>0.57578582844097614</v>
      </c>
      <c r="AU42" s="13">
        <f t="shared" si="13"/>
        <v>0.69471608015613651</v>
      </c>
    </row>
    <row r="43" spans="1:47" ht="15" customHeight="1">
      <c r="A43" s="9" t="s">
        <v>64</v>
      </c>
      <c r="B43" s="5">
        <v>1085</v>
      </c>
      <c r="C43" s="5">
        <v>162201</v>
      </c>
      <c r="D43" s="5">
        <v>74</v>
      </c>
      <c r="E43" s="5">
        <v>904</v>
      </c>
      <c r="F43" s="5">
        <v>162193</v>
      </c>
      <c r="G43" s="5">
        <v>82</v>
      </c>
      <c r="H43" s="5">
        <v>899</v>
      </c>
      <c r="I43" s="5">
        <v>162196</v>
      </c>
      <c r="J43" s="5">
        <v>83</v>
      </c>
      <c r="K43" s="5">
        <v>813</v>
      </c>
      <c r="L43" s="5">
        <v>162228</v>
      </c>
      <c r="M43" s="5">
        <v>87</v>
      </c>
      <c r="N43" s="5">
        <v>87</v>
      </c>
      <c r="O43" s="5">
        <v>162030</v>
      </c>
      <c r="P43" s="5">
        <v>301</v>
      </c>
      <c r="Q43" s="5">
        <v>83</v>
      </c>
      <c r="R43" s="5">
        <v>162078</v>
      </c>
      <c r="S43" s="5">
        <v>314</v>
      </c>
      <c r="T43" s="5">
        <v>95</v>
      </c>
      <c r="U43" s="5">
        <v>162382</v>
      </c>
      <c r="V43" s="5">
        <v>235</v>
      </c>
      <c r="W43" s="5">
        <v>95</v>
      </c>
      <c r="X43" s="5">
        <v>162382</v>
      </c>
      <c r="Y43" s="5">
        <v>235</v>
      </c>
      <c r="Z43" s="5">
        <v>95</v>
      </c>
      <c r="AA43" s="5">
        <v>161904</v>
      </c>
      <c r="AB43" s="5">
        <v>223</v>
      </c>
      <c r="AC43" s="10" t="s">
        <v>64</v>
      </c>
      <c r="AD43" s="11">
        <f t="shared" si="5"/>
        <v>1085</v>
      </c>
      <c r="AE43" s="12">
        <f t="shared" si="6"/>
        <v>162201</v>
      </c>
      <c r="AF43" s="12">
        <f t="shared" si="0"/>
        <v>175988085</v>
      </c>
      <c r="AG43" s="13">
        <f>SUM(AD$11:AD43)/AD$53</f>
        <v>0.8778804730946973</v>
      </c>
      <c r="AH43" s="13">
        <f>SUM(AF$11:AF43)/AF$53</f>
        <v>0.60565363995764632</v>
      </c>
      <c r="AI43" s="12">
        <f t="shared" si="7"/>
        <v>307497376.71500742</v>
      </c>
      <c r="AJ43" s="14">
        <f t="shared" si="8"/>
        <v>1.0160596394263125E-2</v>
      </c>
      <c r="AK43" s="15">
        <f t="shared" si="1"/>
        <v>49852.76449831597</v>
      </c>
      <c r="AL43" s="16">
        <f t="shared" si="2"/>
        <v>0.30735177032395589</v>
      </c>
      <c r="AM43" s="15">
        <f t="shared" si="3"/>
        <v>112348.23550168403</v>
      </c>
      <c r="AN43" s="12">
        <f t="shared" si="4"/>
        <v>121897835.51932718</v>
      </c>
      <c r="AO43" s="13">
        <f>SUM(AN$11:AN43)/AN$53</f>
        <v>0.7189687890834614</v>
      </c>
      <c r="AP43" s="12">
        <f t="shared" si="9"/>
        <v>212987513.61167756</v>
      </c>
      <c r="AQ43" s="14">
        <f t="shared" si="10"/>
        <v>1.2112182897095836E-2</v>
      </c>
      <c r="AS43" s="13">
        <f t="shared" si="11"/>
        <v>0.86938200046996161</v>
      </c>
      <c r="AT43" s="13">
        <f t="shared" si="12"/>
        <v>0.58992547677559515</v>
      </c>
      <c r="AU43" s="13">
        <f t="shared" si="13"/>
        <v>0.7062500039784908</v>
      </c>
    </row>
    <row r="44" spans="1:47" ht="15" customHeight="1">
      <c r="A44" s="9" t="s">
        <v>65</v>
      </c>
      <c r="B44" s="5">
        <v>784</v>
      </c>
      <c r="C44" s="5">
        <v>167146</v>
      </c>
      <c r="D44" s="5">
        <v>81</v>
      </c>
      <c r="E44" s="5">
        <v>657</v>
      </c>
      <c r="F44" s="5">
        <v>167071</v>
      </c>
      <c r="G44" s="5">
        <v>90</v>
      </c>
      <c r="H44" s="5">
        <v>642</v>
      </c>
      <c r="I44" s="5">
        <v>167073</v>
      </c>
      <c r="J44" s="5">
        <v>91</v>
      </c>
      <c r="K44" s="5">
        <v>588</v>
      </c>
      <c r="L44" s="5">
        <v>167060</v>
      </c>
      <c r="M44" s="5">
        <v>97</v>
      </c>
      <c r="N44" s="5">
        <v>69</v>
      </c>
      <c r="O44" s="5" t="s">
        <v>58</v>
      </c>
      <c r="P44" s="5" t="s">
        <v>58</v>
      </c>
      <c r="Q44" s="5">
        <v>58</v>
      </c>
      <c r="R44" s="5" t="s">
        <v>58</v>
      </c>
      <c r="S44" s="5" t="s">
        <v>58</v>
      </c>
      <c r="T44" s="5">
        <v>62</v>
      </c>
      <c r="U44" s="5" t="s">
        <v>58</v>
      </c>
      <c r="V44" s="5" t="s">
        <v>58</v>
      </c>
      <c r="W44" s="5">
        <v>60</v>
      </c>
      <c r="X44" s="5" t="s">
        <v>58</v>
      </c>
      <c r="Y44" s="5" t="s">
        <v>58</v>
      </c>
      <c r="Z44" s="5">
        <v>60</v>
      </c>
      <c r="AA44" s="5" t="s">
        <v>58</v>
      </c>
      <c r="AB44" s="5" t="s">
        <v>58</v>
      </c>
      <c r="AC44" s="10" t="s">
        <v>65</v>
      </c>
      <c r="AD44" s="11">
        <f t="shared" si="5"/>
        <v>784</v>
      </c>
      <c r="AE44" s="12">
        <f t="shared" si="6"/>
        <v>167146</v>
      </c>
      <c r="AF44" s="12">
        <f t="shared" si="0"/>
        <v>131042464</v>
      </c>
      <c r="AG44" s="13">
        <f>SUM(AD$11:AD44)/AD$53</f>
        <v>0.88402130492676434</v>
      </c>
      <c r="AH44" s="13">
        <f>SUM(AF$11:AF44)/AF$53</f>
        <v>0.61736498540225448</v>
      </c>
      <c r="AI44" s="12">
        <f t="shared" si="7"/>
        <v>230883950.31791338</v>
      </c>
      <c r="AJ44" s="14">
        <f t="shared" si="8"/>
        <v>7.5103517058209531E-3</v>
      </c>
      <c r="AK44" s="15">
        <f t="shared" si="1"/>
        <v>52325.26449831597</v>
      </c>
      <c r="AL44" s="16">
        <f t="shared" si="2"/>
        <v>0.31305125159032204</v>
      </c>
      <c r="AM44" s="15">
        <f t="shared" si="3"/>
        <v>114820.73550168403</v>
      </c>
      <c r="AN44" s="12">
        <f t="shared" si="4"/>
        <v>90019456.633320287</v>
      </c>
      <c r="AO44" s="13">
        <f>SUM(AN$11:AN44)/AN$53</f>
        <v>0.72836139330245819</v>
      </c>
      <c r="AP44" s="12">
        <f t="shared" si="9"/>
        <v>158605440.69877288</v>
      </c>
      <c r="AQ44" s="14">
        <f t="shared" si="10"/>
        <v>8.8878112555068507E-3</v>
      </c>
      <c r="AS44" s="13">
        <f t="shared" si="11"/>
        <v>0.8778804730946973</v>
      </c>
      <c r="AT44" s="13">
        <f t="shared" si="12"/>
        <v>0.60565363995764632</v>
      </c>
      <c r="AU44" s="13">
        <f t="shared" si="13"/>
        <v>0.7189687890834614</v>
      </c>
    </row>
    <row r="45" spans="1:47" ht="15" customHeight="1">
      <c r="A45" s="9" t="s">
        <v>66</v>
      </c>
      <c r="B45" s="5">
        <v>869</v>
      </c>
      <c r="C45" s="5">
        <v>172123</v>
      </c>
      <c r="D45" s="5">
        <v>85</v>
      </c>
      <c r="E45" s="5">
        <v>743</v>
      </c>
      <c r="F45" s="5">
        <v>172139</v>
      </c>
      <c r="G45" s="5">
        <v>92</v>
      </c>
      <c r="H45" s="5">
        <v>738</v>
      </c>
      <c r="I45" s="5">
        <v>172144</v>
      </c>
      <c r="J45" s="5">
        <v>92</v>
      </c>
      <c r="K45" s="5">
        <v>679</v>
      </c>
      <c r="L45" s="5">
        <v>172170</v>
      </c>
      <c r="M45" s="5">
        <v>95</v>
      </c>
      <c r="N45" s="5">
        <v>50</v>
      </c>
      <c r="O45" s="5" t="s">
        <v>58</v>
      </c>
      <c r="P45" s="5" t="s">
        <v>58</v>
      </c>
      <c r="Q45" s="5">
        <v>50</v>
      </c>
      <c r="R45" s="5" t="s">
        <v>58</v>
      </c>
      <c r="S45" s="5" t="s">
        <v>58</v>
      </c>
      <c r="T45" s="5">
        <v>67</v>
      </c>
      <c r="U45" s="5" t="s">
        <v>58</v>
      </c>
      <c r="V45" s="5" t="s">
        <v>58</v>
      </c>
      <c r="W45" s="5">
        <v>65</v>
      </c>
      <c r="X45" s="5" t="s">
        <v>58</v>
      </c>
      <c r="Y45" s="5" t="s">
        <v>58</v>
      </c>
      <c r="Z45" s="5">
        <v>63</v>
      </c>
      <c r="AA45" s="5" t="s">
        <v>58</v>
      </c>
      <c r="AB45" s="5" t="s">
        <v>58</v>
      </c>
      <c r="AC45" s="10" t="s">
        <v>66</v>
      </c>
      <c r="AD45" s="11">
        <f t="shared" si="5"/>
        <v>869</v>
      </c>
      <c r="AE45" s="12">
        <f t="shared" si="6"/>
        <v>172123</v>
      </c>
      <c r="AF45" s="12">
        <f t="shared" si="0"/>
        <v>149574887</v>
      </c>
      <c r="AG45" s="13">
        <f>SUM(AD$11:AD45)/AD$53</f>
        <v>0.89082791572021613</v>
      </c>
      <c r="AH45" s="13">
        <f>SUM(AF$11:AF45)/AF$53</f>
        <v>0.63073258486600714</v>
      </c>
      <c r="AI45" s="12">
        <f t="shared" si="7"/>
        <v>265472871.62031016</v>
      </c>
      <c r="AJ45" s="14">
        <f t="shared" si="8"/>
        <v>8.4953143930689094E-3</v>
      </c>
      <c r="AK45" s="15">
        <f t="shared" si="1"/>
        <v>54813.76449831597</v>
      </c>
      <c r="AL45" s="16">
        <f t="shared" si="2"/>
        <v>0.31845694357125992</v>
      </c>
      <c r="AM45" s="15">
        <f t="shared" si="3"/>
        <v>117309.23550168403</v>
      </c>
      <c r="AN45" s="12">
        <f t="shared" si="4"/>
        <v>101941725.65096343</v>
      </c>
      <c r="AO45" s="13">
        <f>SUM(AN$11:AN45)/AN$53</f>
        <v>0.73899796364237136</v>
      </c>
      <c r="AP45" s="12">
        <f t="shared" si="9"/>
        <v>180931192.32302073</v>
      </c>
      <c r="AQ45" s="14">
        <f t="shared" si="10"/>
        <v>9.9877440368531627E-3</v>
      </c>
      <c r="AS45" s="13">
        <f t="shared" si="11"/>
        <v>0.88402130492676434</v>
      </c>
      <c r="AT45" s="13">
        <f t="shared" si="12"/>
        <v>0.61736498540225448</v>
      </c>
      <c r="AU45" s="13">
        <f t="shared" si="13"/>
        <v>0.72836139330245819</v>
      </c>
    </row>
    <row r="46" spans="1:47" ht="15" customHeight="1">
      <c r="A46" s="9" t="s">
        <v>67</v>
      </c>
      <c r="B46" s="5">
        <v>849</v>
      </c>
      <c r="C46" s="5">
        <v>177235</v>
      </c>
      <c r="D46" s="5">
        <v>82</v>
      </c>
      <c r="E46" s="5">
        <v>706</v>
      </c>
      <c r="F46" s="5">
        <v>177281</v>
      </c>
      <c r="G46" s="5">
        <v>84</v>
      </c>
      <c r="H46" s="5">
        <v>705</v>
      </c>
      <c r="I46" s="5">
        <v>177280</v>
      </c>
      <c r="J46" s="5">
        <v>84</v>
      </c>
      <c r="K46" s="5">
        <v>650</v>
      </c>
      <c r="L46" s="5">
        <v>177307</v>
      </c>
      <c r="M46" s="5">
        <v>90</v>
      </c>
      <c r="N46" s="5">
        <v>58</v>
      </c>
      <c r="O46" s="5" t="s">
        <v>58</v>
      </c>
      <c r="P46" s="5" t="s">
        <v>58</v>
      </c>
      <c r="Q46" s="5">
        <v>58</v>
      </c>
      <c r="R46" s="5" t="s">
        <v>58</v>
      </c>
      <c r="S46" s="5" t="s">
        <v>58</v>
      </c>
      <c r="T46" s="5">
        <v>77</v>
      </c>
      <c r="U46" s="5">
        <v>177128</v>
      </c>
      <c r="V46" s="5">
        <v>194</v>
      </c>
      <c r="W46" s="5">
        <v>77</v>
      </c>
      <c r="X46" s="5">
        <v>177128</v>
      </c>
      <c r="Y46" s="5">
        <v>194</v>
      </c>
      <c r="Z46" s="5">
        <v>66</v>
      </c>
      <c r="AA46" s="5" t="s">
        <v>58</v>
      </c>
      <c r="AB46" s="5" t="s">
        <v>58</v>
      </c>
      <c r="AC46" s="10" t="s">
        <v>67</v>
      </c>
      <c r="AD46" s="11">
        <f t="shared" si="5"/>
        <v>849</v>
      </c>
      <c r="AE46" s="12">
        <f t="shared" si="6"/>
        <v>177235</v>
      </c>
      <c r="AF46" s="12">
        <f t="shared" si="0"/>
        <v>150472515</v>
      </c>
      <c r="AG46" s="13">
        <f>SUM(AD$11:AD46)/AD$53</f>
        <v>0.89747787264040102</v>
      </c>
      <c r="AH46" s="13">
        <f>SUM(AF$11:AF46)/AF$53</f>
        <v>0.64418040589510484</v>
      </c>
      <c r="AI46" s="12">
        <f t="shared" si="7"/>
        <v>269090869.56367975</v>
      </c>
      <c r="AJ46" s="14">
        <f t="shared" si="8"/>
        <v>8.4781164655454641E-3</v>
      </c>
      <c r="AK46" s="15">
        <f t="shared" si="1"/>
        <v>57369.76449831597</v>
      </c>
      <c r="AL46" s="16">
        <f t="shared" si="2"/>
        <v>0.32369320110765915</v>
      </c>
      <c r="AM46" s="15">
        <f t="shared" si="3"/>
        <v>119865.23550168403</v>
      </c>
      <c r="AN46" s="12">
        <f t="shared" si="4"/>
        <v>101765584.94092974</v>
      </c>
      <c r="AO46" s="13">
        <f>SUM(AN$11:AN46)/AN$53</f>
        <v>0.74961615551125071</v>
      </c>
      <c r="AP46" s="12">
        <f t="shared" si="9"/>
        <v>181987984.60576871</v>
      </c>
      <c r="AQ46" s="14">
        <f t="shared" si="10"/>
        <v>9.8992197631505574E-3</v>
      </c>
      <c r="AS46" s="13">
        <f t="shared" si="11"/>
        <v>0.89082791572021613</v>
      </c>
      <c r="AT46" s="13">
        <f t="shared" si="12"/>
        <v>0.63073258486600714</v>
      </c>
      <c r="AU46" s="13">
        <f t="shared" si="13"/>
        <v>0.73899796364237136</v>
      </c>
    </row>
    <row r="47" spans="1:47" ht="15" customHeight="1">
      <c r="A47" s="9" t="s">
        <v>68</v>
      </c>
      <c r="B47" s="5">
        <v>730</v>
      </c>
      <c r="C47" s="5">
        <v>182173</v>
      </c>
      <c r="D47" s="5">
        <v>100</v>
      </c>
      <c r="E47" s="5">
        <v>615</v>
      </c>
      <c r="F47" s="5">
        <v>182239</v>
      </c>
      <c r="G47" s="5">
        <v>104</v>
      </c>
      <c r="H47" s="5">
        <v>604</v>
      </c>
      <c r="I47" s="5">
        <v>182259</v>
      </c>
      <c r="J47" s="5">
        <v>104</v>
      </c>
      <c r="K47" s="5">
        <v>541</v>
      </c>
      <c r="L47" s="5">
        <v>182300</v>
      </c>
      <c r="M47" s="5">
        <v>112</v>
      </c>
      <c r="N47" s="5">
        <v>49</v>
      </c>
      <c r="O47" s="5" t="s">
        <v>58</v>
      </c>
      <c r="P47" s="5" t="s">
        <v>58</v>
      </c>
      <c r="Q47" s="5">
        <v>47</v>
      </c>
      <c r="R47" s="5" t="s">
        <v>58</v>
      </c>
      <c r="S47" s="5" t="s">
        <v>58</v>
      </c>
      <c r="T47" s="5">
        <v>64</v>
      </c>
      <c r="U47" s="5" t="s">
        <v>58</v>
      </c>
      <c r="V47" s="5" t="s">
        <v>58</v>
      </c>
      <c r="W47" s="5">
        <v>64</v>
      </c>
      <c r="X47" s="5" t="s">
        <v>58</v>
      </c>
      <c r="Y47" s="5" t="s">
        <v>58</v>
      </c>
      <c r="Z47" s="5">
        <v>70</v>
      </c>
      <c r="AA47" s="5" t="s">
        <v>58</v>
      </c>
      <c r="AB47" s="5" t="s">
        <v>58</v>
      </c>
      <c r="AC47" s="10" t="s">
        <v>68</v>
      </c>
      <c r="AD47" s="11">
        <f t="shared" si="5"/>
        <v>730</v>
      </c>
      <c r="AE47" s="12">
        <f t="shared" si="6"/>
        <v>182173</v>
      </c>
      <c r="AF47" s="12">
        <f t="shared" si="0"/>
        <v>132986290</v>
      </c>
      <c r="AG47" s="13">
        <f>SUM(AD$11:AD47)/AD$53</f>
        <v>0.90319573901464711</v>
      </c>
      <c r="AH47" s="13">
        <f>SUM(AF$11:AF47)/AF$53</f>
        <v>0.65606547226249889</v>
      </c>
      <c r="AI47" s="12">
        <f t="shared" si="7"/>
        <v>239464903.11490563</v>
      </c>
      <c r="AJ47" s="14">
        <f t="shared" si="8"/>
        <v>7.4346321849694478E-3</v>
      </c>
      <c r="AK47" s="15">
        <f t="shared" si="1"/>
        <v>59838.76449831597</v>
      </c>
      <c r="AL47" s="16">
        <f t="shared" si="2"/>
        <v>0.32847219125949495</v>
      </c>
      <c r="AM47" s="15">
        <f t="shared" si="3"/>
        <v>122334.23550168403</v>
      </c>
      <c r="AN47" s="12">
        <f t="shared" si="4"/>
        <v>89303991.916229337</v>
      </c>
      <c r="AO47" s="13">
        <f>SUM(AN$11:AN47)/AN$53</f>
        <v>0.75893410834740638</v>
      </c>
      <c r="AP47" s="12">
        <f t="shared" si="9"/>
        <v>160807341.6590099</v>
      </c>
      <c r="AQ47" s="14">
        <f t="shared" si="10"/>
        <v>8.6256888275774886E-3</v>
      </c>
      <c r="AS47" s="13">
        <f t="shared" si="11"/>
        <v>0.89747787264040102</v>
      </c>
      <c r="AT47" s="13">
        <f t="shared" si="12"/>
        <v>0.64418040589510484</v>
      </c>
      <c r="AU47" s="13">
        <f t="shared" si="13"/>
        <v>0.74961615551125071</v>
      </c>
    </row>
    <row r="48" spans="1:47" ht="15" customHeight="1">
      <c r="A48" s="9" t="s">
        <v>69</v>
      </c>
      <c r="B48" s="5">
        <v>688</v>
      </c>
      <c r="C48" s="5">
        <v>187196</v>
      </c>
      <c r="D48" s="5">
        <v>83</v>
      </c>
      <c r="E48" s="5">
        <v>611</v>
      </c>
      <c r="F48" s="5">
        <v>187263</v>
      </c>
      <c r="G48" s="5">
        <v>90</v>
      </c>
      <c r="H48" s="5">
        <v>597</v>
      </c>
      <c r="I48" s="5">
        <v>187278</v>
      </c>
      <c r="J48" s="5">
        <v>91</v>
      </c>
      <c r="K48" s="5">
        <v>548</v>
      </c>
      <c r="L48" s="5">
        <v>187268</v>
      </c>
      <c r="M48" s="5">
        <v>96</v>
      </c>
      <c r="N48" s="5">
        <v>40</v>
      </c>
      <c r="O48" s="5" t="s">
        <v>58</v>
      </c>
      <c r="P48" s="5" t="s">
        <v>58</v>
      </c>
      <c r="Q48" s="5">
        <v>35</v>
      </c>
      <c r="R48" s="5" t="s">
        <v>58</v>
      </c>
      <c r="S48" s="5" t="s">
        <v>58</v>
      </c>
      <c r="T48" s="5">
        <v>43</v>
      </c>
      <c r="U48" s="5" t="s">
        <v>58</v>
      </c>
      <c r="V48" s="5" t="s">
        <v>58</v>
      </c>
      <c r="W48" s="5">
        <v>36</v>
      </c>
      <c r="X48" s="5" t="s">
        <v>58</v>
      </c>
      <c r="Y48" s="5" t="s">
        <v>58</v>
      </c>
      <c r="Z48" s="5">
        <v>56</v>
      </c>
      <c r="AA48" s="5" t="s">
        <v>58</v>
      </c>
      <c r="AB48" s="5" t="s">
        <v>58</v>
      </c>
      <c r="AC48" s="10" t="s">
        <v>69</v>
      </c>
      <c r="AD48" s="11">
        <f t="shared" si="5"/>
        <v>688</v>
      </c>
      <c r="AE48" s="12">
        <f t="shared" si="6"/>
        <v>187196</v>
      </c>
      <c r="AF48" s="12">
        <f t="shared" si="0"/>
        <v>128790848</v>
      </c>
      <c r="AG48" s="13">
        <f>SUM(AD$11:AD48)/AD$53</f>
        <v>0.9085846322550325</v>
      </c>
      <c r="AH48" s="13">
        <f>SUM(AF$11:AF48)/AF$53</f>
        <v>0.66757558940309247</v>
      </c>
      <c r="AI48" s="12">
        <f t="shared" si="7"/>
        <v>233340730.40557688</v>
      </c>
      <c r="AJ48" s="14">
        <f t="shared" si="8"/>
        <v>7.1329603699062383E-3</v>
      </c>
      <c r="AK48" s="15">
        <f t="shared" si="1"/>
        <v>62350.26449831597</v>
      </c>
      <c r="AL48" s="16">
        <f t="shared" si="2"/>
        <v>0.33307476921684209</v>
      </c>
      <c r="AM48" s="15">
        <f t="shared" si="3"/>
        <v>124845.73550168403</v>
      </c>
      <c r="AN48" s="12">
        <f t="shared" si="4"/>
        <v>85893866.025158614</v>
      </c>
      <c r="AO48" s="13">
        <f>SUM(AN$11:AN48)/AN$53</f>
        <v>0.7678962496287085</v>
      </c>
      <c r="AP48" s="12">
        <f t="shared" si="9"/>
        <v>155620820.47685</v>
      </c>
      <c r="AQ48" s="14">
        <f t="shared" si="10"/>
        <v>8.2279257953126808E-3</v>
      </c>
      <c r="AS48" s="13">
        <f t="shared" si="11"/>
        <v>0.90319573901464711</v>
      </c>
      <c r="AT48" s="13">
        <f t="shared" si="12"/>
        <v>0.65606547226249889</v>
      </c>
      <c r="AU48" s="13">
        <f t="shared" si="13"/>
        <v>0.75893410834740638</v>
      </c>
    </row>
    <row r="49" spans="1:47" ht="15" customHeight="1">
      <c r="A49" s="9" t="s">
        <v>70</v>
      </c>
      <c r="B49" s="5">
        <v>697</v>
      </c>
      <c r="C49" s="5">
        <v>192067</v>
      </c>
      <c r="D49" s="5">
        <v>90</v>
      </c>
      <c r="E49" s="5">
        <v>603</v>
      </c>
      <c r="F49" s="5">
        <v>192115</v>
      </c>
      <c r="G49" s="5">
        <v>102</v>
      </c>
      <c r="H49" s="5">
        <v>596</v>
      </c>
      <c r="I49" s="5">
        <v>192105</v>
      </c>
      <c r="J49" s="5">
        <v>102</v>
      </c>
      <c r="K49" s="5">
        <v>554</v>
      </c>
      <c r="L49" s="5">
        <v>192121</v>
      </c>
      <c r="M49" s="5">
        <v>108</v>
      </c>
      <c r="N49" s="5">
        <v>34</v>
      </c>
      <c r="O49" s="5" t="s">
        <v>58</v>
      </c>
      <c r="P49" s="5" t="s">
        <v>58</v>
      </c>
      <c r="Q49" s="5">
        <v>33</v>
      </c>
      <c r="R49" s="5" t="s">
        <v>58</v>
      </c>
      <c r="S49" s="5" t="s">
        <v>58</v>
      </c>
      <c r="T49" s="5">
        <v>59</v>
      </c>
      <c r="U49" s="5" t="s">
        <v>58</v>
      </c>
      <c r="V49" s="5" t="s">
        <v>58</v>
      </c>
      <c r="W49" s="5">
        <v>59</v>
      </c>
      <c r="X49" s="5" t="s">
        <v>58</v>
      </c>
      <c r="Y49" s="5" t="s">
        <v>58</v>
      </c>
      <c r="Z49" s="5">
        <v>44</v>
      </c>
      <c r="AA49" s="5" t="s">
        <v>58</v>
      </c>
      <c r="AB49" s="5" t="s">
        <v>58</v>
      </c>
      <c r="AC49" s="10" t="s">
        <v>70</v>
      </c>
      <c r="AD49" s="11">
        <f t="shared" si="5"/>
        <v>697</v>
      </c>
      <c r="AE49" s="12">
        <f t="shared" si="6"/>
        <v>192067</v>
      </c>
      <c r="AF49" s="12">
        <f t="shared" si="0"/>
        <v>133870699</v>
      </c>
      <c r="AG49" s="13">
        <f>SUM(AD$11:AD49)/AD$53</f>
        <v>0.914044019738388</v>
      </c>
      <c r="AH49" s="13">
        <f>SUM(AF$11:AF49)/AF$53</f>
        <v>0.67953969594568742</v>
      </c>
      <c r="AI49" s="12">
        <f t="shared" si="7"/>
        <v>243996571.65978694</v>
      </c>
      <c r="AJ49" s="14">
        <f t="shared" si="8"/>
        <v>7.3544243274700069E-3</v>
      </c>
      <c r="AK49" s="15">
        <f t="shared" si="1"/>
        <v>64785.76449831597</v>
      </c>
      <c r="AL49" s="16">
        <f t="shared" si="2"/>
        <v>0.33730815027212363</v>
      </c>
      <c r="AM49" s="15">
        <f t="shared" si="3"/>
        <v>127281.23550168403</v>
      </c>
      <c r="AN49" s="12">
        <f t="shared" si="4"/>
        <v>88715021.144673765</v>
      </c>
      <c r="AO49" s="13">
        <f>SUM(AN$11:AN49)/AN$53</f>
        <v>0.77715274942392532</v>
      </c>
      <c r="AP49" s="12">
        <f t="shared" si="9"/>
        <v>161694539.40048453</v>
      </c>
      <c r="AQ49" s="14">
        <f t="shared" si="10"/>
        <v>8.4350211665989005E-3</v>
      </c>
      <c r="AS49" s="13">
        <f t="shared" si="11"/>
        <v>0.9085846322550325</v>
      </c>
      <c r="AT49" s="13">
        <f t="shared" si="12"/>
        <v>0.66757558940309247</v>
      </c>
      <c r="AU49" s="13">
        <f t="shared" si="13"/>
        <v>0.7678962496287085</v>
      </c>
    </row>
    <row r="50" spans="1:47" ht="15" customHeight="1">
      <c r="A50" s="9" t="s">
        <v>71</v>
      </c>
      <c r="B50" s="5">
        <v>508</v>
      </c>
      <c r="C50" s="5">
        <v>197159</v>
      </c>
      <c r="D50" s="5">
        <v>90</v>
      </c>
      <c r="E50" s="5">
        <v>427</v>
      </c>
      <c r="F50" s="5">
        <v>197191</v>
      </c>
      <c r="G50" s="5">
        <v>94</v>
      </c>
      <c r="H50" s="5">
        <v>422</v>
      </c>
      <c r="I50" s="5">
        <v>197189</v>
      </c>
      <c r="J50" s="5">
        <v>95</v>
      </c>
      <c r="K50" s="5">
        <v>371</v>
      </c>
      <c r="L50" s="5">
        <v>197193</v>
      </c>
      <c r="M50" s="5">
        <v>105</v>
      </c>
      <c r="N50" s="5">
        <v>37</v>
      </c>
      <c r="O50" s="5" t="s">
        <v>58</v>
      </c>
      <c r="P50" s="5" t="s">
        <v>58</v>
      </c>
      <c r="Q50" s="5">
        <v>35</v>
      </c>
      <c r="R50" s="5" t="s">
        <v>58</v>
      </c>
      <c r="S50" s="5" t="s">
        <v>58</v>
      </c>
      <c r="T50" s="5">
        <v>43</v>
      </c>
      <c r="U50" s="5" t="s">
        <v>58</v>
      </c>
      <c r="V50" s="5" t="s">
        <v>58</v>
      </c>
      <c r="W50" s="5">
        <v>43</v>
      </c>
      <c r="X50" s="5" t="s">
        <v>58</v>
      </c>
      <c r="Y50" s="5" t="s">
        <v>58</v>
      </c>
      <c r="Z50" s="5">
        <v>57</v>
      </c>
      <c r="AA50" s="5" t="s">
        <v>58</v>
      </c>
      <c r="AB50" s="5" t="s">
        <v>58</v>
      </c>
      <c r="AC50" s="10" t="s">
        <v>71</v>
      </c>
      <c r="AD50" s="11">
        <f t="shared" si="5"/>
        <v>508</v>
      </c>
      <c r="AE50" s="12">
        <f t="shared" si="6"/>
        <v>197159</v>
      </c>
      <c r="AF50" s="12">
        <f t="shared" si="0"/>
        <v>100156772</v>
      </c>
      <c r="AG50" s="13">
        <f>SUM(AD$11:AD50)/AD$53</f>
        <v>0.9180230281193702</v>
      </c>
      <c r="AH50" s="13">
        <f>SUM(AF$11:AF50)/AF$53</f>
        <v>0.68849076813789578</v>
      </c>
      <c r="AI50" s="12">
        <f t="shared" si="7"/>
        <v>183493921.60100257</v>
      </c>
      <c r="AJ50" s="14">
        <f t="shared" si="8"/>
        <v>5.443404682027541E-3</v>
      </c>
      <c r="AK50" s="15">
        <f t="shared" si="1"/>
        <v>67331.76449831597</v>
      </c>
      <c r="AL50" s="16">
        <f t="shared" si="2"/>
        <v>0.34150997163870767</v>
      </c>
      <c r="AM50" s="15">
        <f t="shared" si="3"/>
        <v>129827.23550168403</v>
      </c>
      <c r="AN50" s="12">
        <f t="shared" si="4"/>
        <v>65952235.634855486</v>
      </c>
      <c r="AO50" s="13">
        <f>SUM(AN$11:AN50)/AN$53</f>
        <v>0.7840341867247469</v>
      </c>
      <c r="AP50" s="12">
        <f t="shared" si="9"/>
        <v>120828917.63916892</v>
      </c>
      <c r="AQ50" s="14">
        <f t="shared" si="10"/>
        <v>6.2119759032154831E-3</v>
      </c>
      <c r="AS50" s="13">
        <f t="shared" si="11"/>
        <v>0.914044019738388</v>
      </c>
      <c r="AT50" s="13">
        <f t="shared" si="12"/>
        <v>0.67953969594568742</v>
      </c>
      <c r="AU50" s="13">
        <f t="shared" si="13"/>
        <v>0.77715274942392532</v>
      </c>
    </row>
    <row r="51" spans="1:47" ht="15" customHeight="1">
      <c r="A51" s="9" t="s">
        <v>72</v>
      </c>
      <c r="B51" s="5">
        <v>4416</v>
      </c>
      <c r="C51" s="5">
        <v>220468</v>
      </c>
      <c r="D51" s="5">
        <v>351</v>
      </c>
      <c r="E51" s="5">
        <v>3740</v>
      </c>
      <c r="F51" s="5">
        <v>220352</v>
      </c>
      <c r="G51" s="5">
        <v>397</v>
      </c>
      <c r="H51" s="5">
        <v>3663</v>
      </c>
      <c r="I51" s="5">
        <v>220346</v>
      </c>
      <c r="J51" s="5">
        <v>396</v>
      </c>
      <c r="K51" s="5">
        <v>3376</v>
      </c>
      <c r="L51" s="5">
        <v>220361</v>
      </c>
      <c r="M51" s="5">
        <v>419</v>
      </c>
      <c r="N51" s="5">
        <v>276</v>
      </c>
      <c r="O51" s="5">
        <v>221600</v>
      </c>
      <c r="P51" s="5">
        <v>1291</v>
      </c>
      <c r="Q51" s="5">
        <v>253</v>
      </c>
      <c r="R51" s="5">
        <v>221594</v>
      </c>
      <c r="S51" s="5">
        <v>1324</v>
      </c>
      <c r="T51" s="5">
        <v>397</v>
      </c>
      <c r="U51" s="5">
        <v>221111</v>
      </c>
      <c r="V51" s="5">
        <v>1139</v>
      </c>
      <c r="W51" s="5">
        <v>370</v>
      </c>
      <c r="X51" s="5">
        <v>220474</v>
      </c>
      <c r="Y51" s="5">
        <v>1122</v>
      </c>
      <c r="Z51" s="5">
        <v>337</v>
      </c>
      <c r="AA51" s="5">
        <v>219762</v>
      </c>
      <c r="AB51" s="5">
        <v>1089</v>
      </c>
      <c r="AC51" s="10" t="s">
        <v>72</v>
      </c>
      <c r="AD51" s="11">
        <f t="shared" si="5"/>
        <v>4416</v>
      </c>
      <c r="AE51" s="12">
        <f t="shared" si="6"/>
        <v>220468</v>
      </c>
      <c r="AF51" s="12">
        <f t="shared" si="0"/>
        <v>973586688</v>
      </c>
      <c r="AG51" s="13">
        <f>SUM(AD$11:AD51)/AD$53</f>
        <v>0.95261220333672747</v>
      </c>
      <c r="AH51" s="13">
        <f>SUM(AF$11:AF51)/AF$53</f>
        <v>0.77550080805472721</v>
      </c>
      <c r="AI51" s="12">
        <f t="shared" si="7"/>
        <v>1821225559.4494555</v>
      </c>
      <c r="AJ51" s="14">
        <f t="shared" si="8"/>
        <v>5.0638261145661681E-2</v>
      </c>
      <c r="AK51" s="15">
        <f t="shared" si="1"/>
        <v>78986.26449831597</v>
      </c>
      <c r="AL51" s="16">
        <f t="shared" si="2"/>
        <v>0.35826634476802061</v>
      </c>
      <c r="AM51" s="15">
        <f t="shared" si="3"/>
        <v>141481.73550168402</v>
      </c>
      <c r="AN51" s="12">
        <f t="shared" si="4"/>
        <v>624783343.97543657</v>
      </c>
      <c r="AO51" s="13">
        <f>SUM(AN$11:AN51)/AN$53</f>
        <v>0.84922390117155167</v>
      </c>
      <c r="AP51" s="12">
        <f t="shared" si="9"/>
        <v>1168741735.2674055</v>
      </c>
      <c r="AQ51" s="14">
        <f t="shared" si="10"/>
        <v>5.6493050177410971E-2</v>
      </c>
      <c r="AS51" s="13">
        <f t="shared" si="11"/>
        <v>0.9180230281193702</v>
      </c>
      <c r="AT51" s="13">
        <f t="shared" si="12"/>
        <v>0.68849076813789578</v>
      </c>
      <c r="AU51" s="13">
        <f t="shared" si="13"/>
        <v>0.7840341867247469</v>
      </c>
    </row>
    <row r="52" spans="1:47" ht="15" customHeight="1" thickBot="1">
      <c r="A52" s="9" t="s">
        <v>73</v>
      </c>
      <c r="B52" s="5">
        <v>6050</v>
      </c>
      <c r="C52" s="5">
        <v>415207</v>
      </c>
      <c r="D52" s="5">
        <v>5553</v>
      </c>
      <c r="E52" s="5">
        <v>5110</v>
      </c>
      <c r="F52" s="5">
        <v>417599</v>
      </c>
      <c r="G52" s="5">
        <v>6303</v>
      </c>
      <c r="H52" s="5">
        <v>5049</v>
      </c>
      <c r="I52" s="5">
        <v>417894</v>
      </c>
      <c r="J52" s="5">
        <v>6356</v>
      </c>
      <c r="K52" s="5">
        <v>4744</v>
      </c>
      <c r="L52" s="5">
        <v>417596</v>
      </c>
      <c r="M52" s="5">
        <v>6811</v>
      </c>
      <c r="N52" s="5">
        <v>317</v>
      </c>
      <c r="O52" s="5">
        <v>383416</v>
      </c>
      <c r="P52" s="5">
        <v>18439</v>
      </c>
      <c r="Q52" s="5">
        <v>303</v>
      </c>
      <c r="R52" s="5">
        <v>386940</v>
      </c>
      <c r="S52" s="5">
        <v>18994</v>
      </c>
      <c r="T52" s="5">
        <v>626</v>
      </c>
      <c r="U52" s="5">
        <v>406880</v>
      </c>
      <c r="V52" s="5">
        <v>13784</v>
      </c>
      <c r="W52" s="5">
        <v>593</v>
      </c>
      <c r="X52" s="5">
        <v>409702</v>
      </c>
      <c r="Y52" s="5">
        <v>14376</v>
      </c>
      <c r="Z52" s="5">
        <v>335</v>
      </c>
      <c r="AA52" s="5">
        <v>412290</v>
      </c>
      <c r="AB52" s="5">
        <v>17472</v>
      </c>
      <c r="AC52" s="17" t="s">
        <v>73</v>
      </c>
      <c r="AD52" s="11">
        <f t="shared" si="5"/>
        <v>6050</v>
      </c>
      <c r="AE52" s="12">
        <f t="shared" si="6"/>
        <v>415207</v>
      </c>
      <c r="AF52" s="18">
        <f t="shared" si="0"/>
        <v>2512002350</v>
      </c>
      <c r="AG52" s="19">
        <f>SUM(AD$11:AD52)/AD$53</f>
        <v>1</v>
      </c>
      <c r="AH52" s="19">
        <f>SUM(AF$11:AF52)/AF$53</f>
        <v>1</v>
      </c>
      <c r="AI52" s="18">
        <f t="shared" si="7"/>
        <v>4904966443.420537</v>
      </c>
      <c r="AJ52" s="20">
        <f t="shared" si="8"/>
        <v>8.4137071267573485E-2</v>
      </c>
      <c r="AK52" s="21">
        <f t="shared" si="1"/>
        <v>176355.76449831598</v>
      </c>
      <c r="AL52" s="22">
        <f t="shared" si="2"/>
        <v>0.4247417902355114</v>
      </c>
      <c r="AM52" s="21">
        <f t="shared" si="3"/>
        <v>238851.23550168402</v>
      </c>
      <c r="AN52" s="18">
        <f t="shared" si="4"/>
        <v>1445049974.7851882</v>
      </c>
      <c r="AO52" s="19">
        <f>SUM(AN$11:AN52)/AN$53</f>
        <v>1</v>
      </c>
      <c r="AP52" s="18">
        <f t="shared" si="9"/>
        <v>2821622215.1969886</v>
      </c>
      <c r="AQ52" s="20">
        <f t="shared" si="10"/>
        <v>8.7630646213581062E-2</v>
      </c>
      <c r="AS52" s="13">
        <f t="shared" si="11"/>
        <v>0.95261220333672747</v>
      </c>
      <c r="AT52" s="13">
        <f t="shared" si="12"/>
        <v>0.77550080805472721</v>
      </c>
      <c r="AU52" s="13">
        <f t="shared" si="13"/>
        <v>0.84922390117155167</v>
      </c>
    </row>
    <row r="53" spans="1:47" ht="15" customHeight="1">
      <c r="A53" s="52" t="s">
        <v>93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23" t="s">
        <v>74</v>
      </c>
      <c r="AD53" s="24">
        <f>SUM(AD11:AD52)</f>
        <v>127670</v>
      </c>
      <c r="AE53" s="25"/>
      <c r="AF53" s="26">
        <f>SUM(AF11:AF52)</f>
        <v>11189360319</v>
      </c>
      <c r="AG53" s="27"/>
      <c r="AH53" s="28" t="s">
        <v>75</v>
      </c>
      <c r="AI53" s="29">
        <f>SUM(AI11:AI52)/AF53-1</f>
        <v>0.48603509012198853</v>
      </c>
      <c r="AJ53" s="29">
        <f>1-SUM(AJ11:AJ52)</f>
        <v>0.48603509012198831</v>
      </c>
      <c r="AK53" s="30">
        <f>SUMPRODUCT(AK11:AK52,AD11:AD52)</f>
        <v>1605281768</v>
      </c>
      <c r="AL53" s="31"/>
      <c r="AM53" s="27"/>
      <c r="AN53" s="26">
        <f>SUM(AN11:AN52)</f>
        <v>9584078550.9999962</v>
      </c>
      <c r="AO53" s="28" t="s">
        <v>75</v>
      </c>
      <c r="AP53" s="29">
        <f>SUM(AP11:AP52)/AN53-1</f>
        <v>0.28372168081224292</v>
      </c>
      <c r="AQ53" s="32">
        <f>1-SUM(AQ11:AQ52)</f>
        <v>0.28372168081224214</v>
      </c>
      <c r="AS53" s="13">
        <f t="shared" si="11"/>
        <v>1</v>
      </c>
      <c r="AT53" s="13">
        <f t="shared" si="12"/>
        <v>1</v>
      </c>
      <c r="AU53" s="13">
        <f t="shared" si="13"/>
        <v>1</v>
      </c>
    </row>
    <row r="54" spans="1:47" ht="15" customHeight="1">
      <c r="AC54" s="33" t="s">
        <v>76</v>
      </c>
      <c r="AD54" s="34"/>
      <c r="AE54" s="34"/>
      <c r="AF54" s="35">
        <f>AF53/$AD53</f>
        <v>87642.831667580482</v>
      </c>
      <c r="AG54" s="36"/>
      <c r="AH54" s="36"/>
      <c r="AI54" s="36"/>
      <c r="AJ54" s="36"/>
      <c r="AK54" s="37">
        <f>AK53/$AD53</f>
        <v>12573.680332106211</v>
      </c>
      <c r="AL54" s="49">
        <f>AK54/AF54</f>
        <v>0.14346501696564054</v>
      </c>
      <c r="AN54" s="35">
        <f>AN53/$AD53</f>
        <v>75069.151335474235</v>
      </c>
      <c r="AQ54" s="38"/>
    </row>
    <row r="55" spans="1:47" ht="15" customHeight="1">
      <c r="AC55" s="61" t="s">
        <v>77</v>
      </c>
      <c r="AD55" s="62"/>
      <c r="AF55" s="39">
        <v>1605281768</v>
      </c>
      <c r="AK55" s="40"/>
      <c r="AL55" s="38"/>
      <c r="AN55" s="62" t="s">
        <v>78</v>
      </c>
      <c r="AO55" s="62"/>
      <c r="AP55" s="41">
        <f>1-AP53/AI53</f>
        <v>0.41625268097200052</v>
      </c>
      <c r="AQ55" s="38"/>
    </row>
    <row r="56" spans="1:47" ht="15" customHeight="1">
      <c r="AC56" s="61" t="s">
        <v>79</v>
      </c>
      <c r="AD56" s="62"/>
      <c r="AF56" s="50">
        <f>AF55/AF53</f>
        <v>0.14346501696564054</v>
      </c>
      <c r="AK56" s="40"/>
      <c r="AL56" s="38"/>
      <c r="AN56" s="62" t="s">
        <v>80</v>
      </c>
      <c r="AO56" s="62"/>
      <c r="AP56" s="41">
        <f>(AF57-AF56)/(1-AF56)</f>
        <v>0.41625268097200097</v>
      </c>
      <c r="AQ56" s="38"/>
    </row>
    <row r="57" spans="1:47" ht="15" customHeight="1">
      <c r="AC57" s="61" t="s">
        <v>81</v>
      </c>
      <c r="AD57" s="62"/>
      <c r="AF57" s="42">
        <v>0.5</v>
      </c>
      <c r="AG57" s="62" t="s">
        <v>82</v>
      </c>
      <c r="AH57" s="62"/>
      <c r="AI57" s="62"/>
      <c r="AK57" s="40"/>
      <c r="AL57" s="38"/>
      <c r="AQ57" s="38"/>
    </row>
    <row r="58" spans="1:47" ht="15" customHeight="1">
      <c r="AC58" s="61" t="s">
        <v>83</v>
      </c>
      <c r="AD58" s="62"/>
      <c r="AF58" s="35">
        <f>(AF57-AF56)*AF54</f>
        <v>31247.73550168403</v>
      </c>
      <c r="AK58" s="40"/>
      <c r="AL58" s="38"/>
      <c r="AQ58" s="38"/>
    </row>
    <row r="59" spans="1:47" ht="15" customHeight="1" thickBot="1">
      <c r="AC59" s="59" t="s">
        <v>84</v>
      </c>
      <c r="AD59" s="60"/>
      <c r="AE59" s="43"/>
      <c r="AF59" s="44">
        <f>AF58/AF57</f>
        <v>62495.47100336806</v>
      </c>
      <c r="AG59" s="43"/>
      <c r="AH59" s="43"/>
      <c r="AI59" s="43"/>
      <c r="AJ59" s="43"/>
      <c r="AK59" s="45"/>
      <c r="AL59" s="46"/>
      <c r="AM59" s="43"/>
      <c r="AN59" s="43"/>
      <c r="AO59" s="43"/>
      <c r="AP59" s="43"/>
      <c r="AQ59" s="46"/>
    </row>
  </sheetData>
  <mergeCells count="46">
    <mergeCell ref="A1:AB1"/>
    <mergeCell ref="A2:AB2"/>
    <mergeCell ref="A3:AB3"/>
    <mergeCell ref="A4:AB4"/>
    <mergeCell ref="A5:AB5"/>
    <mergeCell ref="O8:P8"/>
    <mergeCell ref="B7:D7"/>
    <mergeCell ref="E7:G7"/>
    <mergeCell ref="H7:J7"/>
    <mergeCell ref="K7:M7"/>
    <mergeCell ref="B8:B9"/>
    <mergeCell ref="E8:E9"/>
    <mergeCell ref="AC55:AD55"/>
    <mergeCell ref="AN55:AO55"/>
    <mergeCell ref="R8:S8"/>
    <mergeCell ref="U8:V8"/>
    <mergeCell ref="X8:Y8"/>
    <mergeCell ref="AC8:AQ8"/>
    <mergeCell ref="AA8:AB8"/>
    <mergeCell ref="AC9:AJ9"/>
    <mergeCell ref="AK9:AL9"/>
    <mergeCell ref="AM9:AQ9"/>
    <mergeCell ref="W8:W9"/>
    <mergeCell ref="Z8:Z9"/>
    <mergeCell ref="AC59:AD59"/>
    <mergeCell ref="AC56:AD56"/>
    <mergeCell ref="AN56:AO56"/>
    <mergeCell ref="AC57:AD57"/>
    <mergeCell ref="AG57:AI57"/>
    <mergeCell ref="AC58:AD58"/>
    <mergeCell ref="A6:AB6"/>
    <mergeCell ref="A53:AB53"/>
    <mergeCell ref="H8:H9"/>
    <mergeCell ref="K8:K9"/>
    <mergeCell ref="N8:N9"/>
    <mergeCell ref="Q8:Q9"/>
    <mergeCell ref="T8:T9"/>
    <mergeCell ref="Z7:AB7"/>
    <mergeCell ref="C8:D8"/>
    <mergeCell ref="F8:G8"/>
    <mergeCell ref="N7:P7"/>
    <mergeCell ref="Q7:S7"/>
    <mergeCell ref="T7:V7"/>
    <mergeCell ref="W7:Y7"/>
    <mergeCell ref="I8:J8"/>
    <mergeCell ref="L8:M8"/>
  </mergeCells>
  <hyperlinks>
    <hyperlink ref="A4" r:id="rId1" display="https://www2.census.gov/programs-surveys/cps/techdocs/cpsmar18.pdf" xr:uid="{148DABF6-A923-491B-BED5-F4A5CBEAAD55}"/>
    <hyperlink ref="A53" r:id="rId2" display="https://www.census.gov/data/datasets/time-series/demo/income-poverty/cps-asec-design.html" xr:uid="{A7C1DACC-FBAA-4650-A062-E4DDB125CDD5}"/>
  </hyperlinks>
  <pageMargins left="0" right="0" top="0" bottom="0" header="0.5" footer="0.5"/>
  <pageSetup orientation="portrait" horizontalDpi="300" verticalDpi="30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HINC06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ROBERT AGNEW</cp:lastModifiedBy>
  <dcterms:created xsi:type="dcterms:W3CDTF">2013-09-12T13:03:48Z</dcterms:created>
  <dcterms:modified xsi:type="dcterms:W3CDTF">2021-09-14T01:13:23Z</dcterms:modified>
</cp:coreProperties>
</file>